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Mothervines-Ishizuka\Dropbox\MVS\2017年迄過去ファイル\Laffort・醸造資材・包装資材\Laffort\1仕様書発注書関係\2020年仕様書\HPアップロード用\"/>
    </mc:Choice>
  </mc:AlternateContent>
  <xr:revisionPtr revIDLastSave="0" documentId="13_ncr:1_{6A28263A-31A9-46B3-8E40-F2B73D7257FD}" xr6:coauthVersionLast="45" xr6:coauthVersionMax="45" xr10:uidLastSave="{00000000-0000-0000-0000-000000000000}"/>
  <bookViews>
    <workbookView xWindow="22932" yWindow="-108" windowWidth="23256" windowHeight="12576" tabRatio="689" xr2:uid="{00000000-000D-0000-FFFF-FFFF00000000}"/>
  </bookViews>
  <sheets>
    <sheet name="(2020年作成)最新の見込みAlc.から計算（自動計算）" sheetId="4" r:id="rId1"/>
    <sheet name="(旧)旧計算式（自動計算）" sheetId="6" r:id="rId2"/>
    <sheet name="(旧)計算式" sheetId="5" r:id="rId3"/>
  </sheets>
  <definedNames>
    <definedName name="_xlnm.Print_Area" localSheetId="0">'(2020年作成)最新の見込みAlc.から計算（自動計算）'!$A$1:$D$42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6" l="1"/>
  <c r="D28" i="6" s="1"/>
  <c r="B28" i="6" s="1"/>
  <c r="C28" i="6"/>
  <c r="D27" i="6"/>
  <c r="B27" i="6" s="1"/>
  <c r="C27" i="6"/>
  <c r="D23" i="6"/>
  <c r="D22" i="6" s="1"/>
  <c r="B22" i="6" s="1"/>
  <c r="C22" i="6"/>
  <c r="P21" i="6"/>
  <c r="O21" i="6"/>
  <c r="M21" i="6"/>
  <c r="C21" i="6"/>
  <c r="P20" i="6"/>
  <c r="O20" i="6"/>
  <c r="M20" i="6"/>
  <c r="P19" i="6"/>
  <c r="O19" i="6"/>
  <c r="M19" i="6"/>
  <c r="P18" i="6"/>
  <c r="O18" i="6"/>
  <c r="M18" i="6"/>
  <c r="P17" i="6"/>
  <c r="O17" i="6"/>
  <c r="M17" i="6"/>
  <c r="P16" i="6"/>
  <c r="O16" i="6"/>
  <c r="M16" i="6"/>
  <c r="P15" i="6"/>
  <c r="O15" i="6"/>
  <c r="M15" i="6"/>
  <c r="P14" i="6"/>
  <c r="O14" i="6"/>
  <c r="M14" i="6"/>
  <c r="C14" i="6"/>
  <c r="C16" i="6" s="1"/>
  <c r="P13" i="6"/>
  <c r="O13" i="6"/>
  <c r="M13" i="6"/>
  <c r="P12" i="6"/>
  <c r="O12" i="6"/>
  <c r="M12" i="6"/>
  <c r="P11" i="6"/>
  <c r="O11" i="6"/>
  <c r="M11" i="6"/>
  <c r="P10" i="6"/>
  <c r="O10" i="6"/>
  <c r="M10" i="6"/>
  <c r="P9" i="6"/>
  <c r="O9" i="6"/>
  <c r="M9" i="6"/>
  <c r="P8" i="6"/>
  <c r="O8" i="6"/>
  <c r="M8" i="6"/>
  <c r="P7" i="6"/>
  <c r="O7" i="6"/>
  <c r="M7" i="6"/>
  <c r="C48" i="5"/>
  <c r="C47" i="5"/>
  <c r="C46" i="5"/>
  <c r="C45" i="5"/>
  <c r="C50" i="5" s="1"/>
  <c r="C40" i="5"/>
  <c r="C42" i="5" s="1"/>
  <c r="C39" i="5"/>
  <c r="B39" i="5"/>
  <c r="C38" i="5"/>
  <c r="B38" i="5"/>
  <c r="C37" i="5"/>
  <c r="B37" i="5"/>
  <c r="C36" i="5"/>
  <c r="B36" i="5"/>
  <c r="P21" i="5"/>
  <c r="O21" i="5"/>
  <c r="M21" i="5"/>
  <c r="C21" i="5"/>
  <c r="P20" i="5"/>
  <c r="O20" i="5"/>
  <c r="M20" i="5"/>
  <c r="C20" i="5"/>
  <c r="P19" i="5"/>
  <c r="O19" i="5"/>
  <c r="M19" i="5"/>
  <c r="C19" i="5"/>
  <c r="P18" i="5"/>
  <c r="O18" i="5"/>
  <c r="M18" i="5"/>
  <c r="C18" i="5"/>
  <c r="C23" i="5" s="1"/>
  <c r="P17" i="5"/>
  <c r="O17" i="5"/>
  <c r="M17" i="5"/>
  <c r="P16" i="5"/>
  <c r="O16" i="5"/>
  <c r="M16" i="5"/>
  <c r="P15" i="5"/>
  <c r="O15" i="5"/>
  <c r="M15" i="5"/>
  <c r="C15" i="5"/>
  <c r="C24" i="5" s="1"/>
  <c r="P14" i="5"/>
  <c r="O14" i="5"/>
  <c r="M14" i="5"/>
  <c r="P13" i="5"/>
  <c r="O13" i="5"/>
  <c r="M13" i="5"/>
  <c r="C13" i="5"/>
  <c r="P12" i="5"/>
  <c r="O12" i="5"/>
  <c r="M12" i="5"/>
  <c r="P11" i="5"/>
  <c r="O11" i="5"/>
  <c r="M11" i="5"/>
  <c r="P10" i="5"/>
  <c r="O10" i="5"/>
  <c r="M10" i="5"/>
  <c r="P9" i="5"/>
  <c r="O9" i="5"/>
  <c r="M9" i="5"/>
  <c r="P8" i="5"/>
  <c r="O8" i="5"/>
  <c r="M8" i="5"/>
  <c r="P7" i="5"/>
  <c r="O7" i="5"/>
  <c r="M7" i="5"/>
  <c r="D21" i="6" l="1"/>
  <c r="B21" i="6" s="1"/>
  <c r="C51" i="5"/>
  <c r="C25" i="4"/>
  <c r="C12" i="4"/>
  <c r="C14" i="4" l="1"/>
  <c r="C27" i="4" s="1"/>
  <c r="C33" i="4" s="1"/>
  <c r="K24" i="4"/>
  <c r="K15" i="4" l="1"/>
  <c r="K16" i="4"/>
  <c r="K17" i="4"/>
  <c r="K18" i="4"/>
  <c r="K19" i="4"/>
  <c r="K20" i="4"/>
  <c r="K21" i="4"/>
  <c r="K22" i="4"/>
  <c r="K23" i="4"/>
  <c r="K25" i="4"/>
  <c r="K26" i="4"/>
  <c r="K27" i="4"/>
  <c r="K28" i="4"/>
  <c r="K14" i="4"/>
  <c r="J28" i="4"/>
  <c r="H28" i="4"/>
  <c r="J27" i="4"/>
  <c r="H27" i="4"/>
  <c r="J26" i="4"/>
  <c r="H26" i="4"/>
  <c r="J25" i="4"/>
  <c r="H25" i="4"/>
  <c r="J24" i="4"/>
  <c r="H24" i="4"/>
  <c r="J23" i="4"/>
  <c r="H23" i="4"/>
  <c r="J22" i="4"/>
  <c r="H22" i="4"/>
  <c r="J21" i="4"/>
  <c r="H21" i="4"/>
  <c r="J20" i="4"/>
  <c r="H20" i="4"/>
  <c r="J19" i="4"/>
  <c r="H19" i="4"/>
  <c r="J18" i="4"/>
  <c r="H18" i="4"/>
  <c r="J17" i="4"/>
  <c r="H17" i="4"/>
  <c r="J16" i="4"/>
  <c r="H16" i="4"/>
  <c r="J15" i="4"/>
  <c r="H15" i="4"/>
  <c r="J14" i="4"/>
  <c r="H14" i="4"/>
  <c r="B25" i="4" l="1"/>
  <c r="C31" i="4"/>
  <c r="B31" i="4" s="1"/>
  <c r="C26" i="4" l="1"/>
  <c r="B26" i="4" s="1"/>
  <c r="C32" i="4"/>
  <c r="B32" i="4" s="1"/>
</calcChain>
</file>

<file path=xl/sharedStrings.xml><?xml version="1.0" encoding="utf-8"?>
<sst xmlns="http://schemas.openxmlformats.org/spreadsheetml/2006/main" count="148" uniqueCount="79">
  <si>
    <r>
      <t xml:space="preserve">          </t>
    </r>
    <r>
      <rPr>
        <b/>
        <sz val="11"/>
        <color indexed="10"/>
        <rFont val="メイリオ"/>
        <family val="3"/>
        <charset val="128"/>
      </rPr>
      <t xml:space="preserve"> </t>
    </r>
    <phoneticPr fontId="2"/>
  </si>
  <si>
    <t>Laffort商品</t>
    <rPh sb="7" eb="9">
      <t>ショウヒン</t>
    </rPh>
    <phoneticPr fontId="2"/>
  </si>
  <si>
    <t>添加量: mg/ L</t>
    <rPh sb="0" eb="2">
      <t>テンカ</t>
    </rPh>
    <rPh sb="2" eb="3">
      <t>リョウ</t>
    </rPh>
    <phoneticPr fontId="2"/>
  </si>
  <si>
    <t>同化可能窒素</t>
    <rPh sb="0" eb="2">
      <t>ドウカ</t>
    </rPh>
    <rPh sb="2" eb="4">
      <t>カノウ</t>
    </rPh>
    <rPh sb="4" eb="6">
      <t>チッソ</t>
    </rPh>
    <phoneticPr fontId="2"/>
  </si>
  <si>
    <t>各商品の同化可能窒素量</t>
    <rPh sb="0" eb="1">
      <t>カク</t>
    </rPh>
    <rPh sb="1" eb="3">
      <t>ショウヒン</t>
    </rPh>
    <rPh sb="4" eb="6">
      <t>ドウカ</t>
    </rPh>
    <rPh sb="6" eb="8">
      <t>カノウ</t>
    </rPh>
    <rPh sb="8" eb="10">
      <t>チッソ</t>
    </rPh>
    <rPh sb="10" eb="11">
      <t>リョウ</t>
    </rPh>
    <phoneticPr fontId="2"/>
  </si>
  <si>
    <t>Brix</t>
    <phoneticPr fontId="1"/>
  </si>
  <si>
    <t>Thiazote【硫酸アンモニウム】</t>
    <rPh sb="9" eb="11">
      <t>リュウサン</t>
    </rPh>
    <phoneticPr fontId="2"/>
  </si>
  <si>
    <t>醗酵開始時</t>
    <rPh sb="0" eb="2">
      <t>ハッコウ</t>
    </rPh>
    <rPh sb="2" eb="4">
      <t>カイシ</t>
    </rPh>
    <rPh sb="4" eb="5">
      <t>ジ</t>
    </rPh>
    <phoneticPr fontId="1"/>
  </si>
  <si>
    <t>糖1/3代謝時</t>
    <rPh sb="0" eb="1">
      <t>トウ</t>
    </rPh>
    <rPh sb="4" eb="6">
      <t>タイシャ</t>
    </rPh>
    <rPh sb="6" eb="7">
      <t>ジ</t>
    </rPh>
    <phoneticPr fontId="1"/>
  </si>
  <si>
    <t>醗酵開始時に必要な窒素量</t>
    <rPh sb="0" eb="2">
      <t>ハッコウ</t>
    </rPh>
    <rPh sb="2" eb="4">
      <t>カイシ</t>
    </rPh>
    <rPh sb="4" eb="5">
      <t>ジ</t>
    </rPh>
    <rPh sb="6" eb="8">
      <t>ヒツヨウ</t>
    </rPh>
    <rPh sb="9" eb="11">
      <t>チッソ</t>
    </rPh>
    <rPh sb="11" eb="12">
      <t>リョウ</t>
    </rPh>
    <phoneticPr fontId="1"/>
  </si>
  <si>
    <t>糖1/3代謝時に必要な窒素量</t>
    <rPh sb="0" eb="1">
      <t>トウ</t>
    </rPh>
    <rPh sb="4" eb="6">
      <t>タイシャ</t>
    </rPh>
    <rPh sb="6" eb="7">
      <t>ジ</t>
    </rPh>
    <rPh sb="8" eb="10">
      <t>ヒツヨウ</t>
    </rPh>
    <rPh sb="11" eb="13">
      <t>チッソ</t>
    </rPh>
    <rPh sb="13" eb="14">
      <t>リョウ</t>
    </rPh>
    <phoneticPr fontId="1"/>
  </si>
  <si>
    <t>Total Nitrogen</t>
    <phoneticPr fontId="1"/>
  </si>
  <si>
    <t>YAN</t>
    <phoneticPr fontId="1"/>
  </si>
  <si>
    <t>Initial YAN</t>
    <phoneticPr fontId="1"/>
  </si>
  <si>
    <t>late YAN</t>
    <phoneticPr fontId="1"/>
  </si>
  <si>
    <t>測定 YAN量(mg/L)</t>
    <rPh sb="0" eb="2">
      <t>ソクテイ</t>
    </rPh>
    <rPh sb="6" eb="7">
      <t>リョウ</t>
    </rPh>
    <phoneticPr fontId="2"/>
  </si>
  <si>
    <t>必要窒素量(mg/L)</t>
    <rPh sb="0" eb="2">
      <t>ヒツヨウ</t>
    </rPh>
    <rPh sb="2" eb="4">
      <t>チッソ</t>
    </rPh>
    <rPh sb="4" eb="5">
      <t>リョウ</t>
    </rPh>
    <phoneticPr fontId="2"/>
  </si>
  <si>
    <t>Alc.</t>
    <phoneticPr fontId="1"/>
  </si>
  <si>
    <t>Nutristart AROM【不活性酵母】</t>
    <rPh sb="16" eb="19">
      <t>フカッセイ</t>
    </rPh>
    <rPh sb="19" eb="21">
      <t>コウボ</t>
    </rPh>
    <phoneticPr fontId="2"/>
  </si>
  <si>
    <t xml:space="preserve">Thiazote        　　  ：21㎎/100mg </t>
    <phoneticPr fontId="2"/>
  </si>
  <si>
    <t>* 酵母の窒素要求量及び醗酵のコンディションにより必要な栄養素が異なる可能性があります。糖1/3代謝時以降に硫化水素臭（卵の腐った臭い）が発生した場合や醗酵が停滞した場合、SUPERSTART ROUGE 又は BI-ACTIVの添加を検討して下さい。</t>
    <rPh sb="2" eb="4">
      <t>コウボ</t>
    </rPh>
    <rPh sb="5" eb="7">
      <t>チッソ</t>
    </rPh>
    <rPh sb="7" eb="10">
      <t>ヨウキュウリョウ</t>
    </rPh>
    <rPh sb="10" eb="11">
      <t>オヨ</t>
    </rPh>
    <rPh sb="12" eb="14">
      <t>ハッコウ</t>
    </rPh>
    <rPh sb="25" eb="27">
      <t>ヒツヨウ</t>
    </rPh>
    <rPh sb="28" eb="30">
      <t>エイヨウ</t>
    </rPh>
    <rPh sb="30" eb="31">
      <t>ソ</t>
    </rPh>
    <rPh sb="32" eb="33">
      <t>コト</t>
    </rPh>
    <rPh sb="35" eb="38">
      <t>カノウセイ</t>
    </rPh>
    <rPh sb="44" eb="45">
      <t>トウ</t>
    </rPh>
    <rPh sb="48" eb="50">
      <t>タイシャ</t>
    </rPh>
    <rPh sb="50" eb="51">
      <t>ジ</t>
    </rPh>
    <rPh sb="51" eb="53">
      <t>イコウ</t>
    </rPh>
    <rPh sb="54" eb="56">
      <t>リュウカ</t>
    </rPh>
    <rPh sb="56" eb="58">
      <t>スイソ</t>
    </rPh>
    <rPh sb="58" eb="59">
      <t>シュウ</t>
    </rPh>
    <rPh sb="60" eb="61">
      <t>タマゴ</t>
    </rPh>
    <rPh sb="62" eb="63">
      <t>クサ</t>
    </rPh>
    <rPh sb="65" eb="66">
      <t>ニオ</t>
    </rPh>
    <rPh sb="69" eb="71">
      <t>ハッセイ</t>
    </rPh>
    <rPh sb="73" eb="75">
      <t>バアイ</t>
    </rPh>
    <rPh sb="76" eb="78">
      <t>ハッコウ</t>
    </rPh>
    <rPh sb="79" eb="81">
      <t>テイタイ</t>
    </rPh>
    <rPh sb="83" eb="85">
      <t>バアイ</t>
    </rPh>
    <rPh sb="103" eb="104">
      <t>マタ</t>
    </rPh>
    <rPh sb="115" eb="117">
      <t>テンカ</t>
    </rPh>
    <rPh sb="118" eb="120">
      <t>ケントウ</t>
    </rPh>
    <rPh sb="122" eb="123">
      <t>クダ</t>
    </rPh>
    <phoneticPr fontId="1"/>
  </si>
  <si>
    <t>酵母復水時</t>
    <rPh sb="0" eb="2">
      <t>コウボ</t>
    </rPh>
    <rPh sb="2" eb="4">
      <t>フクスイ</t>
    </rPh>
    <rPh sb="4" eb="5">
      <t>ジ</t>
    </rPh>
    <phoneticPr fontId="1"/>
  </si>
  <si>
    <t>SUPERSTART( ROUGE/BLANC )</t>
    <phoneticPr fontId="2"/>
  </si>
  <si>
    <t>300ppm</t>
    <phoneticPr fontId="1"/>
  </si>
  <si>
    <t>添加する酵母量</t>
    <rPh sb="0" eb="2">
      <t>テンカ</t>
    </rPh>
    <rPh sb="4" eb="6">
      <t>コウボ</t>
    </rPh>
    <rPh sb="6" eb="7">
      <t>リョウ</t>
    </rPh>
    <phoneticPr fontId="2"/>
  </si>
  <si>
    <t>200ppm</t>
    <phoneticPr fontId="1"/>
  </si>
  <si>
    <t>水和する際の水の量</t>
    <rPh sb="0" eb="2">
      <t>スイワ</t>
    </rPh>
    <rPh sb="4" eb="5">
      <t>サイ</t>
    </rPh>
    <rPh sb="6" eb="7">
      <t>ミズ</t>
    </rPh>
    <rPh sb="8" eb="9">
      <t>リョウ</t>
    </rPh>
    <phoneticPr fontId="1"/>
  </si>
  <si>
    <t>酵母の20倍量</t>
    <rPh sb="0" eb="2">
      <t>コウボ</t>
    </rPh>
    <rPh sb="5" eb="6">
      <t>バイ</t>
    </rPh>
    <rPh sb="6" eb="7">
      <t>リョウ</t>
    </rPh>
    <phoneticPr fontId="1"/>
  </si>
  <si>
    <r>
      <t>見込みアルコール度数による</t>
    </r>
    <r>
      <rPr>
        <b/>
        <sz val="18"/>
        <color rgb="FFFF0000"/>
        <rFont val="メイリオ"/>
        <family val="3"/>
        <charset val="128"/>
      </rPr>
      <t>自動</t>
    </r>
    <r>
      <rPr>
        <b/>
        <sz val="18"/>
        <color indexed="8"/>
        <rFont val="メイリオ"/>
        <family val="3"/>
        <charset val="128"/>
      </rPr>
      <t>添加栄養源換算表</t>
    </r>
    <rPh sb="0" eb="2">
      <t>ミコ</t>
    </rPh>
    <rPh sb="8" eb="10">
      <t>ドスウ</t>
    </rPh>
    <rPh sb="13" eb="15">
      <t>ジドウ</t>
    </rPh>
    <rPh sb="15" eb="17">
      <t>テンカ</t>
    </rPh>
    <rPh sb="17" eb="19">
      <t>エイヨウ</t>
    </rPh>
    <rPh sb="19" eb="20">
      <t>ゲン</t>
    </rPh>
    <rPh sb="20" eb="22">
      <t>カンサン</t>
    </rPh>
    <rPh sb="22" eb="23">
      <t>ヒョウ</t>
    </rPh>
    <phoneticPr fontId="2"/>
  </si>
  <si>
    <t>※オレンジ色の2か所以外は選択できません。</t>
    <rPh sb="5" eb="6">
      <t>イロ</t>
    </rPh>
    <rPh sb="9" eb="10">
      <t>ショ</t>
    </rPh>
    <rPh sb="10" eb="12">
      <t>イガイ</t>
    </rPh>
    <rPh sb="13" eb="15">
      <t>センタク</t>
    </rPh>
    <phoneticPr fontId="1"/>
  </si>
  <si>
    <t>*2．見込みAlc.を 0.5単位で入力8-15%の間</t>
    <phoneticPr fontId="1"/>
  </si>
  <si>
    <t>*１.果汁のYAN量測定値を入力</t>
    <phoneticPr fontId="1"/>
  </si>
  <si>
    <t>YAN(mg/L)</t>
    <phoneticPr fontId="2"/>
  </si>
  <si>
    <t>見込みAlc.(%)</t>
    <rPh sb="0" eb="2">
      <t>ミコ</t>
    </rPh>
    <phoneticPr fontId="1"/>
  </si>
  <si>
    <t>見込みAlc.と必要窒素量</t>
    <rPh sb="0" eb="2">
      <t>ミコ</t>
    </rPh>
    <rPh sb="8" eb="10">
      <t>ヒツヨウ</t>
    </rPh>
    <rPh sb="10" eb="12">
      <t>チッソ</t>
    </rPh>
    <rPh sb="12" eb="13">
      <t>リョウ</t>
    </rPh>
    <phoneticPr fontId="2"/>
  </si>
  <si>
    <t>Nutristart AROM   ：14㎎/100mg</t>
    <phoneticPr fontId="2"/>
  </si>
  <si>
    <t>オレンジ部分2か所に数値を入力：自動計算　見込みアルコール8-15%に対応</t>
    <rPh sb="4" eb="6">
      <t>ブブン</t>
    </rPh>
    <rPh sb="8" eb="9">
      <t>ショ</t>
    </rPh>
    <rPh sb="10" eb="12">
      <t>スウチ</t>
    </rPh>
    <rPh sb="13" eb="15">
      <t>ニュウリョク</t>
    </rPh>
    <rPh sb="16" eb="18">
      <t>ジドウ</t>
    </rPh>
    <rPh sb="18" eb="20">
      <t>ケイサン</t>
    </rPh>
    <rPh sb="21" eb="23">
      <t>ミコ</t>
    </rPh>
    <rPh sb="35" eb="37">
      <t>タイオウ</t>
    </rPh>
    <phoneticPr fontId="2"/>
  </si>
  <si>
    <t>Laffort社：　見込みアルコール度数による添加栄養源換算表</t>
    <rPh sb="7" eb="8">
      <t>シャ</t>
    </rPh>
    <rPh sb="10" eb="12">
      <t>ミコ</t>
    </rPh>
    <rPh sb="18" eb="20">
      <t>ドスウ</t>
    </rPh>
    <rPh sb="23" eb="25">
      <t>テンカ</t>
    </rPh>
    <rPh sb="25" eb="27">
      <t>エイヨウ</t>
    </rPh>
    <rPh sb="27" eb="28">
      <t>ゲン</t>
    </rPh>
    <rPh sb="28" eb="30">
      <t>カンサン</t>
    </rPh>
    <rPh sb="30" eb="31">
      <t>ヒョウ</t>
    </rPh>
    <phoneticPr fontId="2"/>
  </si>
  <si>
    <r>
      <t>オレンジ部分に数値を入力：自動計算　　</t>
    </r>
    <r>
      <rPr>
        <b/>
        <sz val="14"/>
        <color rgb="FFFF0000"/>
        <rFont val="メイリオ"/>
        <family val="3"/>
        <charset val="128"/>
      </rPr>
      <t>アルコール度数8.0-15.0までに対応</t>
    </r>
    <rPh sb="4" eb="6">
      <t>ブブン</t>
    </rPh>
    <rPh sb="7" eb="9">
      <t>スウチ</t>
    </rPh>
    <rPh sb="10" eb="12">
      <t>ニュウリョク</t>
    </rPh>
    <rPh sb="13" eb="15">
      <t>ジドウ</t>
    </rPh>
    <rPh sb="15" eb="17">
      <t>ケイサン</t>
    </rPh>
    <phoneticPr fontId="2"/>
  </si>
  <si>
    <t>【正式計算式】</t>
    <rPh sb="1" eb="3">
      <t>セイシキ</t>
    </rPh>
    <rPh sb="3" eb="5">
      <t>ケイサン</t>
    </rPh>
    <rPh sb="5" eb="6">
      <t>シキ</t>
    </rPh>
    <phoneticPr fontId="2"/>
  </si>
  <si>
    <t>*１.果汁のYAN量測定値を入力</t>
    <phoneticPr fontId="2"/>
  </si>
  <si>
    <t>YAN</t>
    <phoneticPr fontId="2"/>
  </si>
  <si>
    <t>見込みアルコール度数による窒素要求量(mg/L)</t>
    <rPh sb="0" eb="2">
      <t>ミコ</t>
    </rPh>
    <rPh sb="8" eb="10">
      <t>ドスウ</t>
    </rPh>
    <rPh sb="13" eb="15">
      <t>チッソ</t>
    </rPh>
    <rPh sb="15" eb="18">
      <t>ヨウキュウリョウ</t>
    </rPh>
    <phoneticPr fontId="2"/>
  </si>
  <si>
    <t>*2.見込みAlc.を入力</t>
    <rPh sb="3" eb="5">
      <t>ミコ</t>
    </rPh>
    <rPh sb="11" eb="13">
      <t>ニュウリョク</t>
    </rPh>
    <phoneticPr fontId="2"/>
  </si>
  <si>
    <t>*3．最低必要量の窒素要求量が決まる</t>
    <rPh sb="3" eb="5">
      <t>サイテイ</t>
    </rPh>
    <rPh sb="5" eb="7">
      <t>ヒツヨウ</t>
    </rPh>
    <rPh sb="7" eb="8">
      <t>リョウ</t>
    </rPh>
    <rPh sb="9" eb="11">
      <t>チッソ</t>
    </rPh>
    <rPh sb="11" eb="14">
      <t>ヨウキュウリョウ</t>
    </rPh>
    <rPh sb="15" eb="16">
      <t>キ</t>
    </rPh>
    <phoneticPr fontId="2"/>
  </si>
  <si>
    <t>ThiazotepH【DAP+チアミン】</t>
    <phoneticPr fontId="2"/>
  </si>
  <si>
    <t>Nutristart【アミノ酸+DAP+不活性酵母】</t>
    <rPh sb="14" eb="15">
      <t>サン</t>
    </rPh>
    <rPh sb="20" eb="23">
      <t>フカッセイ</t>
    </rPh>
    <rPh sb="23" eb="25">
      <t>コウボ</t>
    </rPh>
    <phoneticPr fontId="2"/>
  </si>
  <si>
    <t>Nutristart Organic【不活性酵母】</t>
    <rPh sb="19" eb="22">
      <t>フカッセイ</t>
    </rPh>
    <rPh sb="22" eb="24">
      <t>コウボ</t>
    </rPh>
    <phoneticPr fontId="2"/>
  </si>
  <si>
    <t>添加窒素量合計</t>
    <rPh sb="0" eb="2">
      <t>テンカ</t>
    </rPh>
    <rPh sb="2" eb="4">
      <t>チッソ</t>
    </rPh>
    <rPh sb="4" eb="5">
      <t>リョウ</t>
    </rPh>
    <rPh sb="5" eb="7">
      <t>ゴウケイ</t>
    </rPh>
    <phoneticPr fontId="2"/>
  </si>
  <si>
    <t>余剰栄養源</t>
    <rPh sb="0" eb="2">
      <t>ヨジョウ</t>
    </rPh>
    <rPh sb="2" eb="4">
      <t>エイヨウ</t>
    </rPh>
    <rPh sb="4" eb="5">
      <t>ゲン</t>
    </rPh>
    <phoneticPr fontId="2"/>
  </si>
  <si>
    <t>*５．余剰栄養源が多くならないよう、必要窒素量を割り出す</t>
    <rPh sb="3" eb="5">
      <t>ヨジョウ</t>
    </rPh>
    <rPh sb="5" eb="7">
      <t>エイヨウ</t>
    </rPh>
    <rPh sb="7" eb="8">
      <t>ゲン</t>
    </rPh>
    <rPh sb="9" eb="10">
      <t>オオ</t>
    </rPh>
    <rPh sb="18" eb="20">
      <t>ヒツヨウ</t>
    </rPh>
    <rPh sb="20" eb="22">
      <t>チッソ</t>
    </rPh>
    <rPh sb="22" eb="23">
      <t>リョウ</t>
    </rPh>
    <rPh sb="24" eb="25">
      <t>ワ</t>
    </rPh>
    <rPh sb="26" eb="27">
      <t>ダ</t>
    </rPh>
    <phoneticPr fontId="2"/>
  </si>
  <si>
    <t xml:space="preserve">Thiazote　         　　  ：21㎎/100mg </t>
    <phoneticPr fontId="2"/>
  </si>
  <si>
    <t xml:space="preserve">ThiazotePH　　　　　：21㎎/100mg </t>
    <phoneticPr fontId="1"/>
  </si>
  <si>
    <t>Nutristart　　　　　　：14㎎/100mg　　　　　　　</t>
    <phoneticPr fontId="2"/>
  </si>
  <si>
    <t>Nutristart Organi Q　：7㎎/100mg</t>
    <phoneticPr fontId="2"/>
  </si>
  <si>
    <t>【果汁YAN150の場合の計算例】</t>
    <rPh sb="1" eb="3">
      <t>カジュウ</t>
    </rPh>
    <rPh sb="10" eb="12">
      <t>バアイ</t>
    </rPh>
    <rPh sb="13" eb="15">
      <t>ケイサン</t>
    </rPh>
    <rPh sb="15" eb="16">
      <t>レイ</t>
    </rPh>
    <phoneticPr fontId="2"/>
  </si>
  <si>
    <r>
      <t xml:space="preserve">          </t>
    </r>
    <r>
      <rPr>
        <sz val="11"/>
        <color indexed="10"/>
        <rFont val="メイリオ"/>
        <family val="3"/>
        <charset val="128"/>
      </rPr>
      <t xml:space="preserve"> *　果汁のYAN量測定値を入力</t>
    </r>
    <rPh sb="13" eb="15">
      <t>カジュウ</t>
    </rPh>
    <rPh sb="19" eb="20">
      <t>リョウ</t>
    </rPh>
    <rPh sb="20" eb="23">
      <t>ソクテイチ</t>
    </rPh>
    <rPh sb="24" eb="26">
      <t>ニュウリョク</t>
    </rPh>
    <phoneticPr fontId="2"/>
  </si>
  <si>
    <t>測定 YAN量</t>
    <rPh sb="0" eb="2">
      <t>ソクテイ</t>
    </rPh>
    <rPh sb="6" eb="7">
      <t>リョウ</t>
    </rPh>
    <phoneticPr fontId="2"/>
  </si>
  <si>
    <t>見込みAlc.による窒素要求量</t>
    <rPh sb="0" eb="2">
      <t>ミコ</t>
    </rPh>
    <rPh sb="10" eb="12">
      <t>チッソ</t>
    </rPh>
    <rPh sb="12" eb="15">
      <t>ヨウキュウリョウ</t>
    </rPh>
    <phoneticPr fontId="2"/>
  </si>
  <si>
    <t>*　見込みAlc.を入力</t>
    <rPh sb="2" eb="4">
      <t>ミコ</t>
    </rPh>
    <rPh sb="10" eb="12">
      <t>ニュウリョク</t>
    </rPh>
    <phoneticPr fontId="2"/>
  </si>
  <si>
    <t>必要窒素量</t>
    <rPh sb="0" eb="2">
      <t>ヒツヨウ</t>
    </rPh>
    <rPh sb="2" eb="4">
      <t>チッソ</t>
    </rPh>
    <rPh sb="4" eb="5">
      <t>リョウ</t>
    </rPh>
    <phoneticPr fontId="2"/>
  </si>
  <si>
    <t>*　最低必要量の窒素要求量が決まる</t>
    <rPh sb="2" eb="4">
      <t>サイテイ</t>
    </rPh>
    <rPh sb="4" eb="6">
      <t>ヒツヨウ</t>
    </rPh>
    <rPh sb="6" eb="7">
      <t>リョウ</t>
    </rPh>
    <rPh sb="8" eb="10">
      <t>チッソ</t>
    </rPh>
    <rPh sb="10" eb="13">
      <t>ヨウキュウリョウ</t>
    </rPh>
    <rPh sb="14" eb="15">
      <t>キ</t>
    </rPh>
    <phoneticPr fontId="2"/>
  </si>
  <si>
    <t>Thiazote【DAPのみ】</t>
    <phoneticPr fontId="2"/>
  </si>
  <si>
    <t>*</t>
    <phoneticPr fontId="2"/>
  </si>
  <si>
    <t>Nutristart【アミノ酸+DAPなど複合栄養源】</t>
    <rPh sb="14" eb="15">
      <t>サン</t>
    </rPh>
    <rPh sb="21" eb="23">
      <t>フクゴウ</t>
    </rPh>
    <rPh sb="23" eb="25">
      <t>エイヨウ</t>
    </rPh>
    <rPh sb="25" eb="26">
      <t>ゲン</t>
    </rPh>
    <phoneticPr fontId="2"/>
  </si>
  <si>
    <t>Nutristart Organic</t>
    <phoneticPr fontId="2"/>
  </si>
  <si>
    <t>*添加窒素量は26.6であれば問題なし。</t>
    <rPh sb="1" eb="3">
      <t>テンカ</t>
    </rPh>
    <rPh sb="3" eb="5">
      <t>チッソ</t>
    </rPh>
    <rPh sb="5" eb="6">
      <t>リョウ</t>
    </rPh>
    <rPh sb="15" eb="17">
      <t>モンダイ</t>
    </rPh>
    <phoneticPr fontId="2"/>
  </si>
  <si>
    <r>
      <t>Laffort社：　見込みアルコール度数による</t>
    </r>
    <r>
      <rPr>
        <b/>
        <sz val="20"/>
        <color rgb="FFFF0000"/>
        <rFont val="メイリオ"/>
        <family val="3"/>
        <charset val="128"/>
      </rPr>
      <t>自動</t>
    </r>
    <r>
      <rPr>
        <b/>
        <sz val="20"/>
        <color indexed="8"/>
        <rFont val="メイリオ"/>
        <family val="3"/>
        <charset val="128"/>
      </rPr>
      <t>添加栄養源換算表</t>
    </r>
    <rPh sb="7" eb="8">
      <t>シャ</t>
    </rPh>
    <rPh sb="23" eb="25">
      <t>ジドウ</t>
    </rPh>
    <rPh sb="25" eb="27">
      <t>テンカ</t>
    </rPh>
    <rPh sb="27" eb="29">
      <t>エイヨウ</t>
    </rPh>
    <rPh sb="29" eb="30">
      <t>ゲン</t>
    </rPh>
    <rPh sb="30" eb="32">
      <t>カンサン</t>
    </rPh>
    <rPh sb="32" eb="33">
      <t>ヒョウ</t>
    </rPh>
    <phoneticPr fontId="2"/>
  </si>
  <si>
    <r>
      <t>オレンジ部分に数値を入力：自動計算　</t>
    </r>
    <r>
      <rPr>
        <b/>
        <sz val="14"/>
        <color rgb="FFFF0000"/>
        <rFont val="メイリオ"/>
        <family val="3"/>
        <charset val="128"/>
      </rPr>
      <t>アルコール度数8.0-15.0までに対応</t>
    </r>
    <rPh sb="4" eb="6">
      <t>ブブン</t>
    </rPh>
    <rPh sb="7" eb="9">
      <t>スウチ</t>
    </rPh>
    <rPh sb="10" eb="12">
      <t>ニュウリョク</t>
    </rPh>
    <rPh sb="13" eb="15">
      <t>ジドウ</t>
    </rPh>
    <rPh sb="15" eb="17">
      <t>ケイサン</t>
    </rPh>
    <rPh sb="23" eb="25">
      <t>ドスウ</t>
    </rPh>
    <rPh sb="36" eb="38">
      <t>タイオウ</t>
    </rPh>
    <phoneticPr fontId="2"/>
  </si>
  <si>
    <t>果汁量(L)</t>
    <rPh sb="0" eb="2">
      <t>カジュウ</t>
    </rPh>
    <rPh sb="2" eb="3">
      <t>リョウ</t>
    </rPh>
    <phoneticPr fontId="1"/>
  </si>
  <si>
    <t>*２.果汁のL数を入力</t>
    <rPh sb="3" eb="5">
      <t>カジュウ</t>
    </rPh>
    <rPh sb="7" eb="8">
      <t>スウ</t>
    </rPh>
    <rPh sb="9" eb="11">
      <t>ニュウリョク</t>
    </rPh>
    <phoneticPr fontId="2"/>
  </si>
  <si>
    <t>見込みAlc.</t>
    <rPh sb="0" eb="2">
      <t>ミコ</t>
    </rPh>
    <phoneticPr fontId="1"/>
  </si>
  <si>
    <t>見込みアルコール度数 による窒素要求量(mg/L)</t>
    <rPh sb="0" eb="2">
      <t>ミコ</t>
    </rPh>
    <rPh sb="8" eb="10">
      <t>ドスウ</t>
    </rPh>
    <rPh sb="14" eb="16">
      <t>チッソ</t>
    </rPh>
    <rPh sb="16" eb="19">
      <t>ヨウキュウリョウ</t>
    </rPh>
    <phoneticPr fontId="2"/>
  </si>
  <si>
    <t>*3．見込みアルコール度数を 0.5単位で入力</t>
    <rPh sb="3" eb="5">
      <t>ミコ</t>
    </rPh>
    <rPh sb="11" eb="13">
      <t>ドスウ</t>
    </rPh>
    <rPh sb="18" eb="20">
      <t>タンイ</t>
    </rPh>
    <rPh sb="21" eb="23">
      <t>ニュウリョク</t>
    </rPh>
    <phoneticPr fontId="2"/>
  </si>
  <si>
    <t>最低必要量の窒素</t>
    <rPh sb="0" eb="2">
      <t>サイテイ</t>
    </rPh>
    <rPh sb="2" eb="4">
      <t>ヒツヨウ</t>
    </rPh>
    <rPh sb="4" eb="5">
      <t>リョウ</t>
    </rPh>
    <rPh sb="6" eb="8">
      <t>チッソ</t>
    </rPh>
    <phoneticPr fontId="2"/>
  </si>
  <si>
    <t>添加するg数</t>
    <rPh sb="0" eb="2">
      <t>テンカ</t>
    </rPh>
    <rPh sb="5" eb="6">
      <t>スウ</t>
    </rPh>
    <phoneticPr fontId="1"/>
  </si>
  <si>
    <t>Nutristart　　　　　　：14㎎/100mg</t>
    <phoneticPr fontId="2"/>
  </si>
  <si>
    <t>Nutristart Organi Q　：  7㎎/100mg</t>
    <phoneticPr fontId="2"/>
  </si>
  <si>
    <t>* 酵母の窒素要求量及び醗酵のコンディションにより必要な栄養素が異なる可能性があります。糖1/3代謝時以降に硫化水素臭（卵の腐った臭い）が発生した場合や醗酵が停滞した場合、BI-ACTIVの添加を検討して下さい。</t>
    <rPh sb="2" eb="4">
      <t>コウボ</t>
    </rPh>
    <rPh sb="5" eb="7">
      <t>チッソ</t>
    </rPh>
    <rPh sb="7" eb="10">
      <t>ヨウキュウリョウ</t>
    </rPh>
    <rPh sb="10" eb="11">
      <t>オヨ</t>
    </rPh>
    <rPh sb="12" eb="14">
      <t>ハッコウ</t>
    </rPh>
    <rPh sb="25" eb="27">
      <t>ヒツヨウ</t>
    </rPh>
    <rPh sb="28" eb="30">
      <t>エイヨウ</t>
    </rPh>
    <rPh sb="30" eb="31">
      <t>ソ</t>
    </rPh>
    <rPh sb="32" eb="33">
      <t>コト</t>
    </rPh>
    <rPh sb="35" eb="38">
      <t>カノウセイ</t>
    </rPh>
    <rPh sb="44" eb="45">
      <t>トウ</t>
    </rPh>
    <rPh sb="48" eb="50">
      <t>タイシャ</t>
    </rPh>
    <rPh sb="50" eb="51">
      <t>ジ</t>
    </rPh>
    <rPh sb="51" eb="53">
      <t>イコウ</t>
    </rPh>
    <rPh sb="54" eb="56">
      <t>リュウカ</t>
    </rPh>
    <rPh sb="56" eb="58">
      <t>スイソ</t>
    </rPh>
    <rPh sb="58" eb="59">
      <t>シュウ</t>
    </rPh>
    <rPh sb="60" eb="61">
      <t>タマゴ</t>
    </rPh>
    <rPh sb="62" eb="63">
      <t>クサ</t>
    </rPh>
    <rPh sb="65" eb="66">
      <t>ニオ</t>
    </rPh>
    <rPh sb="69" eb="71">
      <t>ハッセイ</t>
    </rPh>
    <rPh sb="73" eb="75">
      <t>バアイ</t>
    </rPh>
    <rPh sb="76" eb="78">
      <t>ハッコウ</t>
    </rPh>
    <rPh sb="79" eb="81">
      <t>テイタイ</t>
    </rPh>
    <rPh sb="83" eb="85">
      <t>バアイ</t>
    </rPh>
    <rPh sb="95" eb="97">
      <t>テンカ</t>
    </rPh>
    <rPh sb="98" eb="100">
      <t>ケントウ</t>
    </rPh>
    <rPh sb="102" eb="10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</si>
</sst>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quot;Nppm&quot;"/>
    <numFmt numFmtId="178" formatCode="General&quot;ppm&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メイリオ"/>
      <family val="3"/>
      <charset val="128"/>
    </font>
    <font>
      <b/>
      <sz val="11"/>
      <color theme="1"/>
      <name val="メイリオ"/>
      <family val="3"/>
      <charset val="128"/>
    </font>
    <font>
      <b/>
      <sz val="11"/>
      <color indexed="10"/>
      <name val="メイリオ"/>
      <family val="3"/>
      <charset val="128"/>
    </font>
    <font>
      <sz val="11"/>
      <name val="メイリオ"/>
      <family val="3"/>
      <charset val="128"/>
    </font>
    <font>
      <sz val="11"/>
      <color indexed="9"/>
      <name val="メイリオ"/>
      <family val="3"/>
      <charset val="128"/>
    </font>
    <font>
      <b/>
      <sz val="11"/>
      <color rgb="FFFF0000"/>
      <name val="メイリオ"/>
      <family val="3"/>
      <charset val="128"/>
    </font>
    <font>
      <b/>
      <sz val="11"/>
      <color indexed="8"/>
      <name val="メイリオ"/>
      <family val="3"/>
      <charset val="128"/>
    </font>
    <font>
      <b/>
      <sz val="18"/>
      <color indexed="8"/>
      <name val="メイリオ"/>
      <family val="3"/>
      <charset val="128"/>
    </font>
    <font>
      <b/>
      <sz val="18"/>
      <color rgb="FFFF0000"/>
      <name val="メイリオ"/>
      <family val="3"/>
      <charset val="128"/>
    </font>
    <font>
      <b/>
      <sz val="12"/>
      <color indexed="8"/>
      <name val="メイリオ"/>
      <family val="3"/>
      <charset val="128"/>
    </font>
    <font>
      <sz val="11"/>
      <color rgb="FFFF0000"/>
      <name val="メイリオ"/>
      <family val="3"/>
      <charset val="128"/>
    </font>
    <font>
      <b/>
      <sz val="20"/>
      <color indexed="8"/>
      <name val="メイリオ"/>
      <family val="3"/>
      <charset val="128"/>
    </font>
    <font>
      <b/>
      <sz val="14"/>
      <color indexed="8"/>
      <name val="メイリオ"/>
      <family val="3"/>
      <charset val="128"/>
    </font>
    <font>
      <b/>
      <sz val="14"/>
      <color rgb="FFFF0000"/>
      <name val="メイリオ"/>
      <family val="3"/>
      <charset val="128"/>
    </font>
    <font>
      <b/>
      <i/>
      <sz val="11"/>
      <color rgb="FFFF0000"/>
      <name val="メイリオ"/>
      <family val="3"/>
      <charset val="128"/>
    </font>
    <font>
      <sz val="11"/>
      <color indexed="8"/>
      <name val="メイリオ"/>
      <family val="3"/>
      <charset val="128"/>
    </font>
    <font>
      <sz val="11"/>
      <color indexed="10"/>
      <name val="メイリオ"/>
      <family val="3"/>
      <charset val="128"/>
    </font>
    <font>
      <sz val="11"/>
      <color indexed="12"/>
      <name val="メイリオ"/>
      <family val="3"/>
      <charset val="128"/>
    </font>
    <font>
      <b/>
      <sz val="20"/>
      <color rgb="FFFF0000"/>
      <name val="メイリオ"/>
      <family val="3"/>
      <charset val="128"/>
    </font>
    <font>
      <sz val="11"/>
      <color theme="0"/>
      <name val="メイリオ"/>
      <family val="3"/>
      <charset val="128"/>
    </font>
  </fonts>
  <fills count="9">
    <fill>
      <patternFill patternType="none"/>
    </fill>
    <fill>
      <patternFill patternType="gray125"/>
    </fill>
    <fill>
      <patternFill patternType="solid">
        <fgColor indexed="41"/>
        <bgColor indexed="64"/>
      </patternFill>
    </fill>
    <fill>
      <patternFill patternType="solid">
        <fgColor indexed="5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6" fillId="3" borderId="1" xfId="0" applyFont="1" applyFill="1" applyBorder="1" applyAlignment="1" applyProtection="1">
      <protection locked="0"/>
    </xf>
    <xf numFmtId="0" fontId="3" fillId="0" borderId="2" xfId="0" applyFont="1" applyBorder="1" applyAlignment="1" applyProtection="1"/>
    <xf numFmtId="0" fontId="5" fillId="0" borderId="3" xfId="0" applyFont="1" applyBorder="1" applyAlignment="1" applyProtection="1"/>
    <xf numFmtId="0" fontId="3" fillId="0" borderId="0" xfId="0" applyFont="1" applyAlignment="1" applyProtection="1"/>
    <xf numFmtId="0" fontId="7" fillId="4" borderId="1" xfId="0" applyFont="1" applyFill="1" applyBorder="1" applyAlignment="1" applyProtection="1"/>
    <xf numFmtId="0" fontId="3" fillId="5" borderId="1" xfId="0" applyFont="1" applyFill="1" applyBorder="1" applyAlignment="1" applyProtection="1"/>
    <xf numFmtId="0" fontId="3" fillId="0" borderId="4" xfId="0" applyFont="1" applyBorder="1" applyAlignment="1" applyProtection="1"/>
    <xf numFmtId="0" fontId="8" fillId="0" borderId="0" xfId="0" applyFont="1" applyAlignment="1" applyProtection="1"/>
    <xf numFmtId="0" fontId="3" fillId="0" borderId="0" xfId="0" applyFont="1" applyBorder="1" applyAlignment="1" applyProtection="1"/>
    <xf numFmtId="0" fontId="3" fillId="0" borderId="5" xfId="0" applyFont="1" applyBorder="1" applyAlignment="1" applyProtection="1"/>
    <xf numFmtId="0" fontId="3" fillId="0" borderId="1" xfId="0" applyFont="1" applyBorder="1" applyAlignment="1" applyProtection="1"/>
    <xf numFmtId="0" fontId="3" fillId="7" borderId="1" xfId="0" applyFont="1" applyFill="1" applyBorder="1" applyAlignment="1" applyProtection="1">
      <alignment horizontal="right"/>
    </xf>
    <xf numFmtId="0" fontId="3" fillId="0" borderId="0" xfId="0" applyFont="1" applyFill="1" applyAlignment="1" applyProtection="1"/>
    <xf numFmtId="0" fontId="6" fillId="0" borderId="1" xfId="0" applyFont="1" applyFill="1" applyBorder="1" applyAlignment="1" applyProtection="1"/>
    <xf numFmtId="0" fontId="6" fillId="0" borderId="0" xfId="0" applyFont="1" applyFill="1" applyAlignment="1" applyProtection="1"/>
    <xf numFmtId="0" fontId="7" fillId="0" borderId="0" xfId="0" applyFont="1" applyFill="1" applyBorder="1" applyAlignment="1" applyProtection="1"/>
    <xf numFmtId="178" fontId="3" fillId="7" borderId="1" xfId="0" applyNumberFormat="1" applyFont="1" applyFill="1" applyBorder="1" applyAlignment="1" applyProtection="1"/>
    <xf numFmtId="177" fontId="3" fillId="7" borderId="1" xfId="0" applyNumberFormat="1" applyFont="1" applyFill="1" applyBorder="1" applyAlignment="1" applyProtection="1"/>
    <xf numFmtId="0" fontId="6" fillId="0" borderId="4" xfId="0" applyFont="1" applyFill="1" applyBorder="1" applyAlignment="1" applyProtection="1"/>
    <xf numFmtId="0" fontId="6" fillId="0" borderId="5" xfId="0" applyFont="1" applyFill="1" applyBorder="1" applyAlignment="1" applyProtection="1"/>
    <xf numFmtId="0" fontId="7" fillId="0" borderId="5" xfId="0" applyFont="1" applyFill="1" applyBorder="1" applyAlignment="1" applyProtection="1"/>
    <xf numFmtId="0" fontId="3" fillId="0" borderId="1" xfId="0" applyFont="1" applyBorder="1" applyAlignment="1" applyProtection="1">
      <alignment horizontal="center"/>
    </xf>
    <xf numFmtId="176" fontId="3" fillId="0" borderId="1" xfId="0" applyNumberFormat="1" applyFont="1" applyBorder="1" applyAlignment="1" applyProtection="1"/>
    <xf numFmtId="0" fontId="9" fillId="6" borderId="1" xfId="0" applyFont="1" applyFill="1" applyBorder="1" applyAlignment="1" applyProtection="1"/>
    <xf numFmtId="0" fontId="0" fillId="0" borderId="0" xfId="0" applyBorder="1" applyProtection="1">
      <alignment vertical="center"/>
    </xf>
    <xf numFmtId="176" fontId="3" fillId="0" borderId="0" xfId="0" applyNumberFormat="1" applyFont="1" applyBorder="1" applyAlignment="1" applyProtection="1"/>
    <xf numFmtId="0" fontId="8" fillId="0" borderId="3" xfId="0" applyFont="1" applyBorder="1" applyAlignment="1" applyProtection="1"/>
    <xf numFmtId="0" fontId="6" fillId="2" borderId="1" xfId="0" applyFont="1" applyFill="1" applyBorder="1" applyAlignment="1" applyProtection="1"/>
    <xf numFmtId="0" fontId="7" fillId="2" borderId="1" xfId="0" applyFont="1" applyFill="1" applyBorder="1" applyAlignment="1" applyProtection="1"/>
    <xf numFmtId="0" fontId="10" fillId="0" borderId="0" xfId="0" applyFont="1" applyAlignment="1" applyProtection="1"/>
    <xf numFmtId="0" fontId="12" fillId="0" borderId="0" xfId="0" applyFont="1" applyAlignment="1" applyProtection="1"/>
    <xf numFmtId="0" fontId="4" fillId="0" borderId="0" xfId="0" applyFont="1" applyAlignment="1" applyProtection="1"/>
    <xf numFmtId="0" fontId="13" fillId="0" borderId="0" xfId="0" applyFont="1" applyAlignment="1" applyProtection="1"/>
    <xf numFmtId="0" fontId="8" fillId="0" borderId="6" xfId="0" applyFont="1" applyBorder="1" applyAlignment="1" applyProtection="1">
      <alignment horizontal="right"/>
    </xf>
    <xf numFmtId="0" fontId="6" fillId="2" borderId="6" xfId="0" applyFont="1" applyFill="1" applyBorder="1" applyAlignment="1" applyProtection="1"/>
    <xf numFmtId="0" fontId="6" fillId="2" borderId="7" xfId="0" applyFont="1" applyFill="1" applyBorder="1" applyAlignment="1" applyProtection="1">
      <alignment horizontal="center"/>
    </xf>
    <xf numFmtId="0" fontId="6" fillId="2" borderId="6" xfId="0" applyFont="1" applyFill="1" applyBorder="1" applyAlignment="1" applyProtection="1">
      <alignment horizontal="center"/>
    </xf>
    <xf numFmtId="176" fontId="6" fillId="2" borderId="7" xfId="0" applyNumberFormat="1" applyFont="1" applyFill="1" applyBorder="1" applyAlignment="1" applyProtection="1"/>
    <xf numFmtId="0" fontId="3" fillId="0" borderId="6" xfId="0" applyFont="1" applyFill="1" applyBorder="1" applyAlignment="1" applyProtection="1"/>
    <xf numFmtId="0" fontId="6" fillId="0" borderId="2" xfId="0" applyFont="1" applyFill="1" applyBorder="1" applyAlignment="1" applyProtection="1"/>
    <xf numFmtId="0" fontId="6" fillId="0" borderId="9" xfId="0" applyFont="1" applyFill="1" applyBorder="1" applyAlignment="1" applyProtection="1"/>
    <xf numFmtId="177" fontId="6" fillId="7" borderId="9" xfId="0" applyNumberFormat="1" applyFont="1" applyFill="1" applyBorder="1" applyAlignment="1" applyProtection="1"/>
    <xf numFmtId="0" fontId="3" fillId="0" borderId="8" xfId="0" applyFont="1" applyBorder="1" applyAlignment="1" applyProtection="1"/>
    <xf numFmtId="178" fontId="3" fillId="7" borderId="8" xfId="0" applyNumberFormat="1" applyFont="1" applyFill="1" applyBorder="1" applyAlignment="1" applyProtection="1"/>
    <xf numFmtId="177" fontId="3" fillId="7" borderId="8" xfId="0" applyNumberFormat="1" applyFont="1" applyFill="1" applyBorder="1" applyAlignment="1" applyProtection="1"/>
    <xf numFmtId="0" fontId="7" fillId="8" borderId="9" xfId="0" applyFont="1" applyFill="1" applyBorder="1" applyAlignment="1" applyProtection="1"/>
    <xf numFmtId="176" fontId="6" fillId="3" borderId="10" xfId="0" applyNumberFormat="1" applyFont="1" applyFill="1" applyBorder="1" applyAlignment="1" applyProtection="1">
      <protection locked="0"/>
    </xf>
    <xf numFmtId="0" fontId="3" fillId="5" borderId="11" xfId="0" applyFont="1" applyFill="1" applyBorder="1" applyAlignment="1" applyProtection="1"/>
    <xf numFmtId="176" fontId="6" fillId="2" borderId="8" xfId="0" applyNumberFormat="1" applyFont="1" applyFill="1" applyBorder="1" applyAlignment="1" applyProtection="1"/>
    <xf numFmtId="0" fontId="6" fillId="2" borderId="8" xfId="0" applyFont="1" applyFill="1" applyBorder="1" applyAlignment="1" applyProtection="1"/>
    <xf numFmtId="0" fontId="14" fillId="0" borderId="0" xfId="0" applyFont="1" applyAlignment="1"/>
    <xf numFmtId="0" fontId="3" fillId="0" borderId="0" xfId="0" applyFont="1" applyAlignment="1"/>
    <xf numFmtId="0" fontId="15" fillId="0" borderId="0" xfId="0" applyFont="1" applyAlignment="1"/>
    <xf numFmtId="0" fontId="4" fillId="0" borderId="0" xfId="0" applyFont="1" applyAlignment="1"/>
    <xf numFmtId="0" fontId="6" fillId="2" borderId="1" xfId="0" applyFont="1" applyFill="1" applyBorder="1" applyAlignment="1"/>
    <xf numFmtId="0" fontId="7" fillId="2" borderId="1" xfId="0" applyFont="1" applyFill="1" applyBorder="1" applyAlignment="1"/>
    <xf numFmtId="0" fontId="8" fillId="0" borderId="0" xfId="0" applyFont="1" applyAlignment="1"/>
    <xf numFmtId="0" fontId="3" fillId="0" borderId="1" xfId="0" applyFont="1" applyBorder="1" applyAlignment="1"/>
    <xf numFmtId="0" fontId="3" fillId="0" borderId="1" xfId="0" applyFont="1" applyBorder="1" applyAlignment="1">
      <alignment horizontal="center"/>
    </xf>
    <xf numFmtId="0" fontId="0" fillId="0" borderId="1" xfId="0" applyBorder="1" applyAlignment="1">
      <alignment horizontal="center"/>
    </xf>
    <xf numFmtId="0" fontId="6" fillId="0" borderId="1" xfId="0" applyFont="1" applyBorder="1" applyAlignment="1"/>
    <xf numFmtId="176" fontId="3" fillId="0" borderId="1" xfId="0" applyNumberFormat="1" applyFont="1" applyBorder="1" applyAlignment="1"/>
    <xf numFmtId="0" fontId="7" fillId="4" borderId="1" xfId="0" applyFont="1" applyFill="1" applyBorder="1" applyAlignment="1"/>
    <xf numFmtId="0" fontId="3" fillId="5" borderId="1" xfId="0" applyFont="1" applyFill="1" applyBorder="1" applyAlignment="1"/>
    <xf numFmtId="0" fontId="5" fillId="0" borderId="0" xfId="0" applyFont="1" applyAlignment="1"/>
    <xf numFmtId="0" fontId="17" fillId="0" borderId="0" xfId="0" applyFont="1" applyAlignment="1"/>
    <xf numFmtId="0" fontId="7" fillId="0" borderId="1" xfId="0" applyFont="1" applyBorder="1" applyAlignment="1"/>
    <xf numFmtId="176" fontId="3" fillId="7" borderId="1" xfId="0" applyNumberFormat="1" applyFont="1" applyFill="1" applyBorder="1" applyAlignment="1"/>
    <xf numFmtId="0" fontId="3" fillId="7" borderId="1" xfId="0" applyFont="1" applyFill="1" applyBorder="1" applyAlignment="1"/>
    <xf numFmtId="0" fontId="3" fillId="3" borderId="1" xfId="0" applyFont="1" applyFill="1" applyBorder="1" applyAlignment="1" applyProtection="1">
      <protection locked="0"/>
    </xf>
    <xf numFmtId="0" fontId="7" fillId="0" borderId="0" xfId="0" applyFont="1" applyAlignment="1"/>
    <xf numFmtId="0" fontId="9" fillId="6" borderId="1" xfId="0" applyFont="1" applyFill="1" applyBorder="1" applyAlignment="1"/>
    <xf numFmtId="0" fontId="9" fillId="0" borderId="0" xfId="0" applyFont="1" applyAlignment="1"/>
    <xf numFmtId="0" fontId="18" fillId="0" borderId="12" xfId="0" applyFont="1" applyBorder="1" applyAlignment="1"/>
    <xf numFmtId="0" fontId="3" fillId="0" borderId="13" xfId="0" applyFont="1" applyBorder="1" applyAlignment="1"/>
    <xf numFmtId="0" fontId="9" fillId="0" borderId="13" xfId="0" applyFont="1" applyBorder="1" applyAlignment="1"/>
    <xf numFmtId="0" fontId="3" fillId="0" borderId="14" xfId="0" applyFont="1" applyBorder="1" applyAlignment="1"/>
    <xf numFmtId="0" fontId="7" fillId="4" borderId="15" xfId="0" applyFont="1" applyFill="1" applyBorder="1" applyAlignment="1"/>
    <xf numFmtId="0" fontId="6" fillId="3" borderId="1" xfId="0" applyFont="1" applyFill="1" applyBorder="1" applyAlignment="1"/>
    <xf numFmtId="0" fontId="3" fillId="0" borderId="16" xfId="0" applyFont="1" applyBorder="1" applyAlignment="1"/>
    <xf numFmtId="0" fontId="3" fillId="0" borderId="15" xfId="0" applyFont="1" applyBorder="1" applyAlignment="1"/>
    <xf numFmtId="0" fontId="19" fillId="0" borderId="0" xfId="0" applyFont="1" applyAlignment="1"/>
    <xf numFmtId="0" fontId="20" fillId="0" borderId="0" xfId="0" applyFont="1" applyAlignment="1"/>
    <xf numFmtId="0" fontId="3" fillId="3" borderId="1" xfId="0" applyFont="1" applyFill="1" applyBorder="1" applyAlignment="1"/>
    <xf numFmtId="0" fontId="9" fillId="0" borderId="17" xfId="0" applyFont="1" applyBorder="1" applyAlignment="1"/>
    <xf numFmtId="0" fontId="9" fillId="0" borderId="18" xfId="0" applyFont="1" applyBorder="1" applyAlignment="1"/>
    <xf numFmtId="0" fontId="3" fillId="0" borderId="18" xfId="0" applyFont="1" applyBorder="1" applyAlignment="1"/>
    <xf numFmtId="0" fontId="3" fillId="0" borderId="19" xfId="0" applyFont="1" applyBorder="1" applyAlignment="1"/>
    <xf numFmtId="0" fontId="6" fillId="2" borderId="2" xfId="0" applyFont="1" applyFill="1" applyBorder="1" applyAlignment="1"/>
    <xf numFmtId="0" fontId="3" fillId="0" borderId="2" xfId="0" applyFont="1" applyBorder="1" applyAlignment="1"/>
    <xf numFmtId="0" fontId="3" fillId="0" borderId="3" xfId="0" applyFont="1" applyBorder="1" applyAlignment="1"/>
    <xf numFmtId="0" fontId="5" fillId="0" borderId="3" xfId="0" applyFont="1" applyBorder="1" applyAlignment="1"/>
    <xf numFmtId="0" fontId="3" fillId="0" borderId="6" xfId="0" applyFont="1" applyBorder="1" applyAlignment="1"/>
    <xf numFmtId="0" fontId="3" fillId="0" borderId="4" xfId="0" applyFont="1" applyBorder="1" applyAlignment="1"/>
    <xf numFmtId="0" fontId="6" fillId="0" borderId="0" xfId="0" applyFont="1" applyAlignment="1"/>
    <xf numFmtId="0" fontId="3" fillId="0" borderId="5" xfId="0" applyFont="1" applyBorder="1" applyAlignment="1"/>
    <xf numFmtId="0" fontId="22" fillId="8" borderId="0" xfId="0" applyFont="1" applyFill="1" applyAlignment="1"/>
    <xf numFmtId="0" fontId="3" fillId="7" borderId="2" xfId="0" applyFont="1" applyFill="1" applyBorder="1" applyAlignment="1"/>
    <xf numFmtId="176" fontId="3" fillId="0" borderId="0" xfId="0" applyNumberFormat="1" applyFont="1" applyAlignment="1"/>
    <xf numFmtId="0" fontId="6" fillId="0" borderId="4" xfId="0" applyFont="1" applyBorder="1" applyAlignment="1"/>
    <xf numFmtId="0" fontId="6" fillId="0" borderId="5" xfId="0" applyFont="1" applyBorder="1" applyAlignment="1"/>
    <xf numFmtId="0" fontId="7" fillId="0" borderId="5" xfId="0" applyFont="1" applyBorder="1" applyAlignment="1"/>
    <xf numFmtId="0" fontId="3" fillId="0" borderId="1" xfId="0" applyFont="1" applyBorder="1" applyAlignment="1" applyProtection="1">
      <alignment horizontal="center"/>
    </xf>
    <xf numFmtId="0" fontId="0" fillId="0" borderId="1" xfId="0" applyBorder="1" applyAlignment="1" applyProtection="1">
      <alignment horizontal="center"/>
    </xf>
    <xf numFmtId="0" fontId="3" fillId="0" borderId="0" xfId="0" applyFont="1" applyAlignment="1" applyProtection="1">
      <alignment vertical="top" wrapText="1"/>
    </xf>
    <xf numFmtId="0" fontId="0" fillId="0" borderId="0" xfId="0" applyAlignment="1" applyProtection="1">
      <alignment vertical="top" wrapText="1"/>
    </xf>
    <xf numFmtId="0" fontId="3" fillId="0" borderId="1" xfId="0" applyFont="1" applyBorder="1" applyAlignment="1">
      <alignment horizontal="center"/>
    </xf>
    <xf numFmtId="0" fontId="0" fillId="0" borderId="1" xfId="0" applyBorder="1" applyAlignment="1">
      <alignment horizontal="center"/>
    </xf>
    <xf numFmtId="0" fontId="3" fillId="0" borderId="0" xfId="0" applyFont="1" applyAlignment="1">
      <alignment vertical="top"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41275</xdr:colOff>
      <xdr:row>17</xdr:row>
      <xdr:rowOff>38100</xdr:rowOff>
    </xdr:from>
    <xdr:to>
      <xdr:col>3</xdr:col>
      <xdr:colOff>120406</xdr:colOff>
      <xdr:row>20</xdr:row>
      <xdr:rowOff>168325</xdr:rowOff>
    </xdr:to>
    <xdr:sp macro="" textlink="">
      <xdr:nvSpPr>
        <xdr:cNvPr id="2" name="右中かっこ 1">
          <a:extLst>
            <a:ext uri="{FF2B5EF4-FFF2-40B4-BE49-F238E27FC236}">
              <a16:creationId xmlns:a16="http://schemas.microsoft.com/office/drawing/2014/main" id="{EA725EDC-1D2D-449E-9ACA-E7B19093784C}"/>
            </a:ext>
          </a:extLst>
        </xdr:cNvPr>
        <xdr:cNvSpPr/>
      </xdr:nvSpPr>
      <xdr:spPr>
        <a:xfrm>
          <a:off x="5757545" y="4076700"/>
          <a:ext cx="79131" cy="796975"/>
        </a:xfrm>
        <a:prstGeom prst="rightBrace">
          <a:avLst/>
        </a:prstGeom>
        <a:solidFill>
          <a:sysClr val="window" lastClr="FFFFFF"/>
        </a:solid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231774</xdr:colOff>
      <xdr:row>17</xdr:row>
      <xdr:rowOff>149224</xdr:rowOff>
    </xdr:from>
    <xdr:to>
      <xdr:col>6</xdr:col>
      <xdr:colOff>460375</xdr:colOff>
      <xdr:row>20</xdr:row>
      <xdr:rowOff>92075</xdr:rowOff>
    </xdr:to>
    <xdr:sp macro="" textlink="">
      <xdr:nvSpPr>
        <xdr:cNvPr id="3" name="テキスト ボックス 2">
          <a:extLst>
            <a:ext uri="{FF2B5EF4-FFF2-40B4-BE49-F238E27FC236}">
              <a16:creationId xmlns:a16="http://schemas.microsoft.com/office/drawing/2014/main" id="{C3867D62-582B-45B0-8106-C68C01D44631}"/>
            </a:ext>
          </a:extLst>
        </xdr:cNvPr>
        <xdr:cNvSpPr txBox="1"/>
      </xdr:nvSpPr>
      <xdr:spPr>
        <a:xfrm>
          <a:off x="5946774" y="4186554"/>
          <a:ext cx="2127251" cy="610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100" b="1">
              <a:solidFill>
                <a:srgbClr val="FF0000"/>
              </a:solidFill>
              <a:latin typeface="メイリオ" panose="020B0604030504040204" pitchFamily="50" charset="-128"/>
              <a:ea typeface="メイリオ" panose="020B0604030504040204" pitchFamily="50" charset="-128"/>
            </a:rPr>
            <a:t>*</a:t>
          </a:r>
          <a:r>
            <a:rPr kumimoji="1" lang="en-US" altLang="ja-JP" sz="1100" b="1">
              <a:solidFill>
                <a:srgbClr val="FF0000"/>
              </a:solidFill>
              <a:latin typeface="メイリオ" panose="020B0604030504040204" pitchFamily="50" charset="-128"/>
              <a:ea typeface="メイリオ" panose="020B0604030504040204" pitchFamily="50" charset="-128"/>
            </a:rPr>
            <a:t>4.</a:t>
          </a:r>
          <a:r>
            <a:rPr kumimoji="1" lang="ja-JP" altLang="en-US" sz="1100" b="1">
              <a:solidFill>
                <a:srgbClr val="FF0000"/>
              </a:solidFill>
              <a:latin typeface="メイリオ" panose="020B0604030504040204" pitchFamily="50" charset="-128"/>
              <a:ea typeface="メイリオ" panose="020B0604030504040204" pitchFamily="50" charset="-128"/>
            </a:rPr>
            <a:t>　左記商品を栄養群を選び、窒素添加量を割り出す</a:t>
          </a:r>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200025</xdr:colOff>
      <xdr:row>42</xdr:row>
      <xdr:rowOff>139700</xdr:rowOff>
    </xdr:from>
    <xdr:to>
      <xdr:col>8</xdr:col>
      <xdr:colOff>107968</xdr:colOff>
      <xdr:row>48</xdr:row>
      <xdr:rowOff>92075</xdr:rowOff>
    </xdr:to>
    <xdr:sp macro="" textlink="">
      <xdr:nvSpPr>
        <xdr:cNvPr id="4" name="テキスト ボックス 3">
          <a:extLst>
            <a:ext uri="{FF2B5EF4-FFF2-40B4-BE49-F238E27FC236}">
              <a16:creationId xmlns:a16="http://schemas.microsoft.com/office/drawing/2014/main" id="{9295E9C5-315C-4790-AFDB-3B9099975C90}"/>
            </a:ext>
          </a:extLst>
        </xdr:cNvPr>
        <xdr:cNvSpPr txBox="1"/>
      </xdr:nvSpPr>
      <xdr:spPr>
        <a:xfrm>
          <a:off x="5917565" y="9707880"/>
          <a:ext cx="3576973" cy="1284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100" b="1">
              <a:solidFill>
                <a:srgbClr val="FF0000"/>
              </a:solidFill>
              <a:latin typeface="メイリオ" panose="020B0604030504040204" pitchFamily="50" charset="-128"/>
              <a:ea typeface="メイリオ" panose="020B0604030504040204" pitchFamily="50" charset="-128"/>
            </a:rPr>
            <a:t>*</a:t>
          </a:r>
          <a:r>
            <a:rPr kumimoji="1" lang="ja-JP" altLang="en-US" sz="1100" b="0">
              <a:solidFill>
                <a:srgbClr val="FF0000"/>
              </a:solidFill>
              <a:latin typeface="メイリオ" panose="020B0604030504040204" pitchFamily="50" charset="-128"/>
              <a:ea typeface="メイリオ" panose="020B0604030504040204" pitchFamily="50" charset="-128"/>
            </a:rPr>
            <a:t>　ここでは、商品の組合せを</a:t>
          </a:r>
          <a:r>
            <a:rPr kumimoji="1" lang="en-US" altLang="ja-JP" sz="1100" b="0">
              <a:solidFill>
                <a:srgbClr val="FF0000"/>
              </a:solidFill>
              <a:latin typeface="メイリオ" panose="020B0604030504040204" pitchFamily="50" charset="-128"/>
              <a:ea typeface="メイリオ" panose="020B0604030504040204" pitchFamily="50" charset="-128"/>
            </a:rPr>
            <a:t>200mg/L</a:t>
          </a:r>
          <a:r>
            <a:rPr kumimoji="1" lang="ja-JP" altLang="en-US" sz="1100" b="0">
              <a:solidFill>
                <a:srgbClr val="FF0000"/>
              </a:solidFill>
              <a:latin typeface="メイリオ" panose="020B0604030504040204" pitchFamily="50" charset="-128"/>
              <a:ea typeface="メイリオ" panose="020B0604030504040204" pitchFamily="50" charset="-128"/>
            </a:rPr>
            <a:t>の</a:t>
          </a:r>
          <a:r>
            <a:rPr kumimoji="1" lang="en-US" altLang="ja-JP" sz="1100" b="0">
              <a:solidFill>
                <a:srgbClr val="FF0000"/>
              </a:solidFill>
              <a:latin typeface="メイリオ" panose="020B0604030504040204" pitchFamily="50" charset="-128"/>
              <a:ea typeface="メイリオ" panose="020B0604030504040204" pitchFamily="50" charset="-128"/>
            </a:rPr>
            <a:t>Thiazote</a:t>
          </a:r>
          <a:r>
            <a:rPr kumimoji="1" lang="ja-JP" altLang="en-US" sz="1100" b="0">
              <a:solidFill>
                <a:srgbClr val="FF0000"/>
              </a:solidFill>
              <a:latin typeface="メイリオ" panose="020B0604030504040204" pitchFamily="50" charset="-128"/>
              <a:ea typeface="メイリオ" panose="020B0604030504040204" pitchFamily="50" charset="-128"/>
            </a:rPr>
            <a:t>と</a:t>
          </a:r>
          <a:r>
            <a:rPr kumimoji="1" lang="en-US" altLang="ja-JP" sz="1100" b="0">
              <a:solidFill>
                <a:srgbClr val="FF0000"/>
              </a:solidFill>
              <a:latin typeface="メイリオ" panose="020B0604030504040204" pitchFamily="50" charset="-128"/>
              <a:ea typeface="メイリオ" panose="020B0604030504040204" pitchFamily="50" charset="-128"/>
            </a:rPr>
            <a:t>350mg/L</a:t>
          </a:r>
          <a:r>
            <a:rPr kumimoji="1" lang="ja-JP" altLang="en-US" sz="1100" b="0">
              <a:solidFill>
                <a:srgbClr val="FF0000"/>
              </a:solidFill>
              <a:latin typeface="メイリオ" panose="020B0604030504040204" pitchFamily="50" charset="-128"/>
              <a:ea typeface="メイリオ" panose="020B0604030504040204" pitchFamily="50" charset="-128"/>
            </a:rPr>
            <a:t>の</a:t>
          </a:r>
          <a:r>
            <a:rPr kumimoji="1" lang="en-US" altLang="ja-JP" sz="1100" b="0">
              <a:solidFill>
                <a:srgbClr val="FF0000"/>
              </a:solidFill>
              <a:latin typeface="メイリオ" panose="020B0604030504040204" pitchFamily="50" charset="-128"/>
              <a:ea typeface="メイリオ" panose="020B0604030504040204" pitchFamily="50" charset="-128"/>
            </a:rPr>
            <a:t>Nutristart</a:t>
          </a:r>
          <a:r>
            <a:rPr kumimoji="1" lang="ja-JP" altLang="en-US" sz="1100" b="0">
              <a:solidFill>
                <a:srgbClr val="FF0000"/>
              </a:solidFill>
              <a:latin typeface="メイリオ" panose="020B0604030504040204" pitchFamily="50" charset="-128"/>
              <a:ea typeface="メイリオ" panose="020B0604030504040204" pitchFamily="50" charset="-128"/>
            </a:rPr>
            <a:t>を添加してみると見込む。すると同化窒素は</a:t>
          </a:r>
          <a:r>
            <a:rPr kumimoji="1" lang="en-US" altLang="ja-JP" sz="1100" b="0">
              <a:solidFill>
                <a:srgbClr val="FF0000"/>
              </a:solidFill>
              <a:latin typeface="メイリオ" panose="020B0604030504040204" pitchFamily="50" charset="-128"/>
              <a:ea typeface="メイリオ" panose="020B0604030504040204" pitchFamily="50" charset="-128"/>
            </a:rPr>
            <a:t>90</a:t>
          </a:r>
          <a:r>
            <a:rPr kumimoji="1" lang="ja-JP" altLang="en-US" sz="1100" b="0">
              <a:solidFill>
                <a:srgbClr val="FF0000"/>
              </a:solidFill>
              <a:latin typeface="メイリオ" panose="020B0604030504040204" pitchFamily="50" charset="-128"/>
              <a:ea typeface="メイリオ" panose="020B0604030504040204" pitchFamily="50" charset="-128"/>
            </a:rPr>
            <a:t>となと、必要窒素量の</a:t>
          </a:r>
          <a:r>
            <a:rPr kumimoji="1" lang="en-US" altLang="ja-JP" sz="1100" b="0">
              <a:solidFill>
                <a:srgbClr val="FF0000"/>
              </a:solidFill>
              <a:latin typeface="メイリオ" panose="020B0604030504040204" pitchFamily="50" charset="-128"/>
              <a:ea typeface="メイリオ" panose="020B0604030504040204" pitchFamily="50" charset="-128"/>
            </a:rPr>
            <a:t>87.5</a:t>
          </a:r>
          <a:r>
            <a:rPr kumimoji="1" lang="ja-JP" altLang="en-US" sz="1100" b="0">
              <a:solidFill>
                <a:srgbClr val="FF0000"/>
              </a:solidFill>
              <a:latin typeface="メイリオ" panose="020B0604030504040204" pitchFamily="50" charset="-128"/>
              <a:ea typeface="メイリオ" panose="020B0604030504040204" pitchFamily="50" charset="-128"/>
            </a:rPr>
            <a:t>を上回り、より正確な必要添加窒素量が割り出せる。</a:t>
          </a:r>
          <a:endParaRPr kumimoji="1" lang="en-US" altLang="ja-JP" sz="1100" b="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tabSelected="1" view="pageBreakPreview" zoomScale="85" zoomScaleNormal="100" zoomScaleSheetLayoutView="85" workbookViewId="0">
      <selection activeCell="C4" sqref="C4"/>
    </sheetView>
  </sheetViews>
  <sheetFormatPr defaultColWidth="8.25" defaultRowHeight="17.5" x14ac:dyDescent="0.6"/>
  <cols>
    <col min="1" max="1" width="45.58203125" style="4" customWidth="1"/>
    <col min="2" max="2" width="15.58203125" style="4" customWidth="1"/>
    <col min="3" max="3" width="13.83203125" style="4" customWidth="1"/>
    <col min="4" max="4" width="4.33203125" style="4" customWidth="1"/>
    <col min="5" max="5" width="10.25" style="4" customWidth="1"/>
    <col min="6" max="12" width="0" style="4" hidden="1" customWidth="1"/>
    <col min="13" max="253" width="8.25" style="4"/>
    <col min="254" max="254" width="45.58203125" style="4" customWidth="1"/>
    <col min="255" max="255" width="15.58203125" style="4" customWidth="1"/>
    <col min="256" max="256" width="13.83203125" style="4" customWidth="1"/>
    <col min="257" max="260" width="8.25" style="4"/>
    <col min="261" max="261" width="15" style="4" customWidth="1"/>
    <col min="262" max="509" width="8.25" style="4"/>
    <col min="510" max="510" width="45.58203125" style="4" customWidth="1"/>
    <col min="511" max="511" width="15.58203125" style="4" customWidth="1"/>
    <col min="512" max="512" width="13.83203125" style="4" customWidth="1"/>
    <col min="513" max="516" width="8.25" style="4"/>
    <col min="517" max="517" width="15" style="4" customWidth="1"/>
    <col min="518" max="765" width="8.25" style="4"/>
    <col min="766" max="766" width="45.58203125" style="4" customWidth="1"/>
    <col min="767" max="767" width="15.58203125" style="4" customWidth="1"/>
    <col min="768" max="768" width="13.83203125" style="4" customWidth="1"/>
    <col min="769" max="772" width="8.25" style="4"/>
    <col min="773" max="773" width="15" style="4" customWidth="1"/>
    <col min="774" max="1021" width="8.25" style="4"/>
    <col min="1022" max="1022" width="45.58203125" style="4" customWidth="1"/>
    <col min="1023" max="1023" width="15.58203125" style="4" customWidth="1"/>
    <col min="1024" max="1024" width="13.83203125" style="4" customWidth="1"/>
    <col min="1025" max="1028" width="8.25" style="4"/>
    <col min="1029" max="1029" width="15" style="4" customWidth="1"/>
    <col min="1030" max="1277" width="8.25" style="4"/>
    <col min="1278" max="1278" width="45.58203125" style="4" customWidth="1"/>
    <col min="1279" max="1279" width="15.58203125" style="4" customWidth="1"/>
    <col min="1280" max="1280" width="13.83203125" style="4" customWidth="1"/>
    <col min="1281" max="1284" width="8.25" style="4"/>
    <col min="1285" max="1285" width="15" style="4" customWidth="1"/>
    <col min="1286" max="1533" width="8.25" style="4"/>
    <col min="1534" max="1534" width="45.58203125" style="4" customWidth="1"/>
    <col min="1535" max="1535" width="15.58203125" style="4" customWidth="1"/>
    <col min="1536" max="1536" width="13.83203125" style="4" customWidth="1"/>
    <col min="1537" max="1540" width="8.25" style="4"/>
    <col min="1541" max="1541" width="15" style="4" customWidth="1"/>
    <col min="1542" max="1789" width="8.25" style="4"/>
    <col min="1790" max="1790" width="45.58203125" style="4" customWidth="1"/>
    <col min="1791" max="1791" width="15.58203125" style="4" customWidth="1"/>
    <col min="1792" max="1792" width="13.83203125" style="4" customWidth="1"/>
    <col min="1793" max="1796" width="8.25" style="4"/>
    <col min="1797" max="1797" width="15" style="4" customWidth="1"/>
    <col min="1798" max="2045" width="8.25" style="4"/>
    <col min="2046" max="2046" width="45.58203125" style="4" customWidth="1"/>
    <col min="2047" max="2047" width="15.58203125" style="4" customWidth="1"/>
    <col min="2048" max="2048" width="13.83203125" style="4" customWidth="1"/>
    <col min="2049" max="2052" width="8.25" style="4"/>
    <col min="2053" max="2053" width="15" style="4" customWidth="1"/>
    <col min="2054" max="2301" width="8.25" style="4"/>
    <col min="2302" max="2302" width="45.58203125" style="4" customWidth="1"/>
    <col min="2303" max="2303" width="15.58203125" style="4" customWidth="1"/>
    <col min="2304" max="2304" width="13.83203125" style="4" customWidth="1"/>
    <col min="2305" max="2308" width="8.25" style="4"/>
    <col min="2309" max="2309" width="15" style="4" customWidth="1"/>
    <col min="2310" max="2557" width="8.25" style="4"/>
    <col min="2558" max="2558" width="45.58203125" style="4" customWidth="1"/>
    <col min="2559" max="2559" width="15.58203125" style="4" customWidth="1"/>
    <col min="2560" max="2560" width="13.83203125" style="4" customWidth="1"/>
    <col min="2561" max="2564" width="8.25" style="4"/>
    <col min="2565" max="2565" width="15" style="4" customWidth="1"/>
    <col min="2566" max="2813" width="8.25" style="4"/>
    <col min="2814" max="2814" width="45.58203125" style="4" customWidth="1"/>
    <col min="2815" max="2815" width="15.58203125" style="4" customWidth="1"/>
    <col min="2816" max="2816" width="13.83203125" style="4" customWidth="1"/>
    <col min="2817" max="2820" width="8.25" style="4"/>
    <col min="2821" max="2821" width="15" style="4" customWidth="1"/>
    <col min="2822" max="3069" width="8.25" style="4"/>
    <col min="3070" max="3070" width="45.58203125" style="4" customWidth="1"/>
    <col min="3071" max="3071" width="15.58203125" style="4" customWidth="1"/>
    <col min="3072" max="3072" width="13.83203125" style="4" customWidth="1"/>
    <col min="3073" max="3076" width="8.25" style="4"/>
    <col min="3077" max="3077" width="15" style="4" customWidth="1"/>
    <col min="3078" max="3325" width="8.25" style="4"/>
    <col min="3326" max="3326" width="45.58203125" style="4" customWidth="1"/>
    <col min="3327" max="3327" width="15.58203125" style="4" customWidth="1"/>
    <col min="3328" max="3328" width="13.83203125" style="4" customWidth="1"/>
    <col min="3329" max="3332" width="8.25" style="4"/>
    <col min="3333" max="3333" width="15" style="4" customWidth="1"/>
    <col min="3334" max="3581" width="8.25" style="4"/>
    <col min="3582" max="3582" width="45.58203125" style="4" customWidth="1"/>
    <col min="3583" max="3583" width="15.58203125" style="4" customWidth="1"/>
    <col min="3584" max="3584" width="13.83203125" style="4" customWidth="1"/>
    <col min="3585" max="3588" width="8.25" style="4"/>
    <col min="3589" max="3589" width="15" style="4" customWidth="1"/>
    <col min="3590" max="3837" width="8.25" style="4"/>
    <col min="3838" max="3838" width="45.58203125" style="4" customWidth="1"/>
    <col min="3839" max="3839" width="15.58203125" style="4" customWidth="1"/>
    <col min="3840" max="3840" width="13.83203125" style="4" customWidth="1"/>
    <col min="3841" max="3844" width="8.25" style="4"/>
    <col min="3845" max="3845" width="15" style="4" customWidth="1"/>
    <col min="3846" max="4093" width="8.25" style="4"/>
    <col min="4094" max="4094" width="45.58203125" style="4" customWidth="1"/>
    <col min="4095" max="4095" width="15.58203125" style="4" customWidth="1"/>
    <col min="4096" max="4096" width="13.83203125" style="4" customWidth="1"/>
    <col min="4097" max="4100" width="8.25" style="4"/>
    <col min="4101" max="4101" width="15" style="4" customWidth="1"/>
    <col min="4102" max="4349" width="8.25" style="4"/>
    <col min="4350" max="4350" width="45.58203125" style="4" customWidth="1"/>
    <col min="4351" max="4351" width="15.58203125" style="4" customWidth="1"/>
    <col min="4352" max="4352" width="13.83203125" style="4" customWidth="1"/>
    <col min="4353" max="4356" width="8.25" style="4"/>
    <col min="4357" max="4357" width="15" style="4" customWidth="1"/>
    <col min="4358" max="4605" width="8.25" style="4"/>
    <col min="4606" max="4606" width="45.58203125" style="4" customWidth="1"/>
    <col min="4607" max="4607" width="15.58203125" style="4" customWidth="1"/>
    <col min="4608" max="4608" width="13.83203125" style="4" customWidth="1"/>
    <col min="4609" max="4612" width="8.25" style="4"/>
    <col min="4613" max="4613" width="15" style="4" customWidth="1"/>
    <col min="4614" max="4861" width="8.25" style="4"/>
    <col min="4862" max="4862" width="45.58203125" style="4" customWidth="1"/>
    <col min="4863" max="4863" width="15.58203125" style="4" customWidth="1"/>
    <col min="4864" max="4864" width="13.83203125" style="4" customWidth="1"/>
    <col min="4865" max="4868" width="8.25" style="4"/>
    <col min="4869" max="4869" width="15" style="4" customWidth="1"/>
    <col min="4870" max="5117" width="8.25" style="4"/>
    <col min="5118" max="5118" width="45.58203125" style="4" customWidth="1"/>
    <col min="5119" max="5119" width="15.58203125" style="4" customWidth="1"/>
    <col min="5120" max="5120" width="13.83203125" style="4" customWidth="1"/>
    <col min="5121" max="5124" width="8.25" style="4"/>
    <col min="5125" max="5125" width="15" style="4" customWidth="1"/>
    <col min="5126" max="5373" width="8.25" style="4"/>
    <col min="5374" max="5374" width="45.58203125" style="4" customWidth="1"/>
    <col min="5375" max="5375" width="15.58203125" style="4" customWidth="1"/>
    <col min="5376" max="5376" width="13.83203125" style="4" customWidth="1"/>
    <col min="5377" max="5380" width="8.25" style="4"/>
    <col min="5381" max="5381" width="15" style="4" customWidth="1"/>
    <col min="5382" max="5629" width="8.25" style="4"/>
    <col min="5630" max="5630" width="45.58203125" style="4" customWidth="1"/>
    <col min="5631" max="5631" width="15.58203125" style="4" customWidth="1"/>
    <col min="5632" max="5632" width="13.83203125" style="4" customWidth="1"/>
    <col min="5633" max="5636" width="8.25" style="4"/>
    <col min="5637" max="5637" width="15" style="4" customWidth="1"/>
    <col min="5638" max="5885" width="8.25" style="4"/>
    <col min="5886" max="5886" width="45.58203125" style="4" customWidth="1"/>
    <col min="5887" max="5887" width="15.58203125" style="4" customWidth="1"/>
    <col min="5888" max="5888" width="13.83203125" style="4" customWidth="1"/>
    <col min="5889" max="5892" width="8.25" style="4"/>
    <col min="5893" max="5893" width="15" style="4" customWidth="1"/>
    <col min="5894" max="6141" width="8.25" style="4"/>
    <col min="6142" max="6142" width="45.58203125" style="4" customWidth="1"/>
    <col min="6143" max="6143" width="15.58203125" style="4" customWidth="1"/>
    <col min="6144" max="6144" width="13.83203125" style="4" customWidth="1"/>
    <col min="6145" max="6148" width="8.25" style="4"/>
    <col min="6149" max="6149" width="15" style="4" customWidth="1"/>
    <col min="6150" max="6397" width="8.25" style="4"/>
    <col min="6398" max="6398" width="45.58203125" style="4" customWidth="1"/>
    <col min="6399" max="6399" width="15.58203125" style="4" customWidth="1"/>
    <col min="6400" max="6400" width="13.83203125" style="4" customWidth="1"/>
    <col min="6401" max="6404" width="8.25" style="4"/>
    <col min="6405" max="6405" width="15" style="4" customWidth="1"/>
    <col min="6406" max="6653" width="8.25" style="4"/>
    <col min="6654" max="6654" width="45.58203125" style="4" customWidth="1"/>
    <col min="6655" max="6655" width="15.58203125" style="4" customWidth="1"/>
    <col min="6656" max="6656" width="13.83203125" style="4" customWidth="1"/>
    <col min="6657" max="6660" width="8.25" style="4"/>
    <col min="6661" max="6661" width="15" style="4" customWidth="1"/>
    <col min="6662" max="6909" width="8.25" style="4"/>
    <col min="6910" max="6910" width="45.58203125" style="4" customWidth="1"/>
    <col min="6911" max="6911" width="15.58203125" style="4" customWidth="1"/>
    <col min="6912" max="6912" width="13.83203125" style="4" customWidth="1"/>
    <col min="6913" max="6916" width="8.25" style="4"/>
    <col min="6917" max="6917" width="15" style="4" customWidth="1"/>
    <col min="6918" max="7165" width="8.25" style="4"/>
    <col min="7166" max="7166" width="45.58203125" style="4" customWidth="1"/>
    <col min="7167" max="7167" width="15.58203125" style="4" customWidth="1"/>
    <col min="7168" max="7168" width="13.83203125" style="4" customWidth="1"/>
    <col min="7169" max="7172" width="8.25" style="4"/>
    <col min="7173" max="7173" width="15" style="4" customWidth="1"/>
    <col min="7174" max="7421" width="8.25" style="4"/>
    <col min="7422" max="7422" width="45.58203125" style="4" customWidth="1"/>
    <col min="7423" max="7423" width="15.58203125" style="4" customWidth="1"/>
    <col min="7424" max="7424" width="13.83203125" style="4" customWidth="1"/>
    <col min="7425" max="7428" width="8.25" style="4"/>
    <col min="7429" max="7429" width="15" style="4" customWidth="1"/>
    <col min="7430" max="7677" width="8.25" style="4"/>
    <col min="7678" max="7678" width="45.58203125" style="4" customWidth="1"/>
    <col min="7679" max="7679" width="15.58203125" style="4" customWidth="1"/>
    <col min="7680" max="7680" width="13.83203125" style="4" customWidth="1"/>
    <col min="7681" max="7684" width="8.25" style="4"/>
    <col min="7685" max="7685" width="15" style="4" customWidth="1"/>
    <col min="7686" max="7933" width="8.25" style="4"/>
    <col min="7934" max="7934" width="45.58203125" style="4" customWidth="1"/>
    <col min="7935" max="7935" width="15.58203125" style="4" customWidth="1"/>
    <col min="7936" max="7936" width="13.83203125" style="4" customWidth="1"/>
    <col min="7937" max="7940" width="8.25" style="4"/>
    <col min="7941" max="7941" width="15" style="4" customWidth="1"/>
    <col min="7942" max="8189" width="8.25" style="4"/>
    <col min="8190" max="8190" width="45.58203125" style="4" customWidth="1"/>
    <col min="8191" max="8191" width="15.58203125" style="4" customWidth="1"/>
    <col min="8192" max="8192" width="13.83203125" style="4" customWidth="1"/>
    <col min="8193" max="8196" width="8.25" style="4"/>
    <col min="8197" max="8197" width="15" style="4" customWidth="1"/>
    <col min="8198" max="8445" width="8.25" style="4"/>
    <col min="8446" max="8446" width="45.58203125" style="4" customWidth="1"/>
    <col min="8447" max="8447" width="15.58203125" style="4" customWidth="1"/>
    <col min="8448" max="8448" width="13.83203125" style="4" customWidth="1"/>
    <col min="8449" max="8452" width="8.25" style="4"/>
    <col min="8453" max="8453" width="15" style="4" customWidth="1"/>
    <col min="8454" max="8701" width="8.25" style="4"/>
    <col min="8702" max="8702" width="45.58203125" style="4" customWidth="1"/>
    <col min="8703" max="8703" width="15.58203125" style="4" customWidth="1"/>
    <col min="8704" max="8704" width="13.83203125" style="4" customWidth="1"/>
    <col min="8705" max="8708" width="8.25" style="4"/>
    <col min="8709" max="8709" width="15" style="4" customWidth="1"/>
    <col min="8710" max="8957" width="8.25" style="4"/>
    <col min="8958" max="8958" width="45.58203125" style="4" customWidth="1"/>
    <col min="8959" max="8959" width="15.58203125" style="4" customWidth="1"/>
    <col min="8960" max="8960" width="13.83203125" style="4" customWidth="1"/>
    <col min="8961" max="8964" width="8.25" style="4"/>
    <col min="8965" max="8965" width="15" style="4" customWidth="1"/>
    <col min="8966" max="9213" width="8.25" style="4"/>
    <col min="9214" max="9214" width="45.58203125" style="4" customWidth="1"/>
    <col min="9215" max="9215" width="15.58203125" style="4" customWidth="1"/>
    <col min="9216" max="9216" width="13.83203125" style="4" customWidth="1"/>
    <col min="9217" max="9220" width="8.25" style="4"/>
    <col min="9221" max="9221" width="15" style="4" customWidth="1"/>
    <col min="9222" max="9469" width="8.25" style="4"/>
    <col min="9470" max="9470" width="45.58203125" style="4" customWidth="1"/>
    <col min="9471" max="9471" width="15.58203125" style="4" customWidth="1"/>
    <col min="9472" max="9472" width="13.83203125" style="4" customWidth="1"/>
    <col min="9473" max="9476" width="8.25" style="4"/>
    <col min="9477" max="9477" width="15" style="4" customWidth="1"/>
    <col min="9478" max="9725" width="8.25" style="4"/>
    <col min="9726" max="9726" width="45.58203125" style="4" customWidth="1"/>
    <col min="9727" max="9727" width="15.58203125" style="4" customWidth="1"/>
    <col min="9728" max="9728" width="13.83203125" style="4" customWidth="1"/>
    <col min="9729" max="9732" width="8.25" style="4"/>
    <col min="9733" max="9733" width="15" style="4" customWidth="1"/>
    <col min="9734" max="9981" width="8.25" style="4"/>
    <col min="9982" max="9982" width="45.58203125" style="4" customWidth="1"/>
    <col min="9983" max="9983" width="15.58203125" style="4" customWidth="1"/>
    <col min="9984" max="9984" width="13.83203125" style="4" customWidth="1"/>
    <col min="9985" max="9988" width="8.25" style="4"/>
    <col min="9989" max="9989" width="15" style="4" customWidth="1"/>
    <col min="9990" max="10237" width="8.25" style="4"/>
    <col min="10238" max="10238" width="45.58203125" style="4" customWidth="1"/>
    <col min="10239" max="10239" width="15.58203125" style="4" customWidth="1"/>
    <col min="10240" max="10240" width="13.83203125" style="4" customWidth="1"/>
    <col min="10241" max="10244" width="8.25" style="4"/>
    <col min="10245" max="10245" width="15" style="4" customWidth="1"/>
    <col min="10246" max="10493" width="8.25" style="4"/>
    <col min="10494" max="10494" width="45.58203125" style="4" customWidth="1"/>
    <col min="10495" max="10495" width="15.58203125" style="4" customWidth="1"/>
    <col min="10496" max="10496" width="13.83203125" style="4" customWidth="1"/>
    <col min="10497" max="10500" width="8.25" style="4"/>
    <col min="10501" max="10501" width="15" style="4" customWidth="1"/>
    <col min="10502" max="10749" width="8.25" style="4"/>
    <col min="10750" max="10750" width="45.58203125" style="4" customWidth="1"/>
    <col min="10751" max="10751" width="15.58203125" style="4" customWidth="1"/>
    <col min="10752" max="10752" width="13.83203125" style="4" customWidth="1"/>
    <col min="10753" max="10756" width="8.25" style="4"/>
    <col min="10757" max="10757" width="15" style="4" customWidth="1"/>
    <col min="10758" max="11005" width="8.25" style="4"/>
    <col min="11006" max="11006" width="45.58203125" style="4" customWidth="1"/>
    <col min="11007" max="11007" width="15.58203125" style="4" customWidth="1"/>
    <col min="11008" max="11008" width="13.83203125" style="4" customWidth="1"/>
    <col min="11009" max="11012" width="8.25" style="4"/>
    <col min="11013" max="11013" width="15" style="4" customWidth="1"/>
    <col min="11014" max="11261" width="8.25" style="4"/>
    <col min="11262" max="11262" width="45.58203125" style="4" customWidth="1"/>
    <col min="11263" max="11263" width="15.58203125" style="4" customWidth="1"/>
    <col min="11264" max="11264" width="13.83203125" style="4" customWidth="1"/>
    <col min="11265" max="11268" width="8.25" style="4"/>
    <col min="11269" max="11269" width="15" style="4" customWidth="1"/>
    <col min="11270" max="11517" width="8.25" style="4"/>
    <col min="11518" max="11518" width="45.58203125" style="4" customWidth="1"/>
    <col min="11519" max="11519" width="15.58203125" style="4" customWidth="1"/>
    <col min="11520" max="11520" width="13.83203125" style="4" customWidth="1"/>
    <col min="11521" max="11524" width="8.25" style="4"/>
    <col min="11525" max="11525" width="15" style="4" customWidth="1"/>
    <col min="11526" max="11773" width="8.25" style="4"/>
    <col min="11774" max="11774" width="45.58203125" style="4" customWidth="1"/>
    <col min="11775" max="11775" width="15.58203125" style="4" customWidth="1"/>
    <col min="11776" max="11776" width="13.83203125" style="4" customWidth="1"/>
    <col min="11777" max="11780" width="8.25" style="4"/>
    <col min="11781" max="11781" width="15" style="4" customWidth="1"/>
    <col min="11782" max="12029" width="8.25" style="4"/>
    <col min="12030" max="12030" width="45.58203125" style="4" customWidth="1"/>
    <col min="12031" max="12031" width="15.58203125" style="4" customWidth="1"/>
    <col min="12032" max="12032" width="13.83203125" style="4" customWidth="1"/>
    <col min="12033" max="12036" width="8.25" style="4"/>
    <col min="12037" max="12037" width="15" style="4" customWidth="1"/>
    <col min="12038" max="12285" width="8.25" style="4"/>
    <col min="12286" max="12286" width="45.58203125" style="4" customWidth="1"/>
    <col min="12287" max="12287" width="15.58203125" style="4" customWidth="1"/>
    <col min="12288" max="12288" width="13.83203125" style="4" customWidth="1"/>
    <col min="12289" max="12292" width="8.25" style="4"/>
    <col min="12293" max="12293" width="15" style="4" customWidth="1"/>
    <col min="12294" max="12541" width="8.25" style="4"/>
    <col min="12542" max="12542" width="45.58203125" style="4" customWidth="1"/>
    <col min="12543" max="12543" width="15.58203125" style="4" customWidth="1"/>
    <col min="12544" max="12544" width="13.83203125" style="4" customWidth="1"/>
    <col min="12545" max="12548" width="8.25" style="4"/>
    <col min="12549" max="12549" width="15" style="4" customWidth="1"/>
    <col min="12550" max="12797" width="8.25" style="4"/>
    <col min="12798" max="12798" width="45.58203125" style="4" customWidth="1"/>
    <col min="12799" max="12799" width="15.58203125" style="4" customWidth="1"/>
    <col min="12800" max="12800" width="13.83203125" style="4" customWidth="1"/>
    <col min="12801" max="12804" width="8.25" style="4"/>
    <col min="12805" max="12805" width="15" style="4" customWidth="1"/>
    <col min="12806" max="13053" width="8.25" style="4"/>
    <col min="13054" max="13054" width="45.58203125" style="4" customWidth="1"/>
    <col min="13055" max="13055" width="15.58203125" style="4" customWidth="1"/>
    <col min="13056" max="13056" width="13.83203125" style="4" customWidth="1"/>
    <col min="13057" max="13060" width="8.25" style="4"/>
    <col min="13061" max="13061" width="15" style="4" customWidth="1"/>
    <col min="13062" max="13309" width="8.25" style="4"/>
    <col min="13310" max="13310" width="45.58203125" style="4" customWidth="1"/>
    <col min="13311" max="13311" width="15.58203125" style="4" customWidth="1"/>
    <col min="13312" max="13312" width="13.83203125" style="4" customWidth="1"/>
    <col min="13313" max="13316" width="8.25" style="4"/>
    <col min="13317" max="13317" width="15" style="4" customWidth="1"/>
    <col min="13318" max="13565" width="8.25" style="4"/>
    <col min="13566" max="13566" width="45.58203125" style="4" customWidth="1"/>
    <col min="13567" max="13567" width="15.58203125" style="4" customWidth="1"/>
    <col min="13568" max="13568" width="13.83203125" style="4" customWidth="1"/>
    <col min="13569" max="13572" width="8.25" style="4"/>
    <col min="13573" max="13573" width="15" style="4" customWidth="1"/>
    <col min="13574" max="13821" width="8.25" style="4"/>
    <col min="13822" max="13822" width="45.58203125" style="4" customWidth="1"/>
    <col min="13823" max="13823" width="15.58203125" style="4" customWidth="1"/>
    <col min="13824" max="13824" width="13.83203125" style="4" customWidth="1"/>
    <col min="13825" max="13828" width="8.25" style="4"/>
    <col min="13829" max="13829" width="15" style="4" customWidth="1"/>
    <col min="13830" max="14077" width="8.25" style="4"/>
    <col min="14078" max="14078" width="45.58203125" style="4" customWidth="1"/>
    <col min="14079" max="14079" width="15.58203125" style="4" customWidth="1"/>
    <col min="14080" max="14080" width="13.83203125" style="4" customWidth="1"/>
    <col min="14081" max="14084" width="8.25" style="4"/>
    <col min="14085" max="14085" width="15" style="4" customWidth="1"/>
    <col min="14086" max="14333" width="8.25" style="4"/>
    <col min="14334" max="14334" width="45.58203125" style="4" customWidth="1"/>
    <col min="14335" max="14335" width="15.58203125" style="4" customWidth="1"/>
    <col min="14336" max="14336" width="13.83203125" style="4" customWidth="1"/>
    <col min="14337" max="14340" width="8.25" style="4"/>
    <col min="14341" max="14341" width="15" style="4" customWidth="1"/>
    <col min="14342" max="14589" width="8.25" style="4"/>
    <col min="14590" max="14590" width="45.58203125" style="4" customWidth="1"/>
    <col min="14591" max="14591" width="15.58203125" style="4" customWidth="1"/>
    <col min="14592" max="14592" width="13.83203125" style="4" customWidth="1"/>
    <col min="14593" max="14596" width="8.25" style="4"/>
    <col min="14597" max="14597" width="15" style="4" customWidth="1"/>
    <col min="14598" max="14845" width="8.25" style="4"/>
    <col min="14846" max="14846" width="45.58203125" style="4" customWidth="1"/>
    <col min="14847" max="14847" width="15.58203125" style="4" customWidth="1"/>
    <col min="14848" max="14848" width="13.83203125" style="4" customWidth="1"/>
    <col min="14849" max="14852" width="8.25" style="4"/>
    <col min="14853" max="14853" width="15" style="4" customWidth="1"/>
    <col min="14854" max="15101" width="8.25" style="4"/>
    <col min="15102" max="15102" width="45.58203125" style="4" customWidth="1"/>
    <col min="15103" max="15103" width="15.58203125" style="4" customWidth="1"/>
    <col min="15104" max="15104" width="13.83203125" style="4" customWidth="1"/>
    <col min="15105" max="15108" width="8.25" style="4"/>
    <col min="15109" max="15109" width="15" style="4" customWidth="1"/>
    <col min="15110" max="15357" width="8.25" style="4"/>
    <col min="15358" max="15358" width="45.58203125" style="4" customWidth="1"/>
    <col min="15359" max="15359" width="15.58203125" style="4" customWidth="1"/>
    <col min="15360" max="15360" width="13.83203125" style="4" customWidth="1"/>
    <col min="15361" max="15364" width="8.25" style="4"/>
    <col min="15365" max="15365" width="15" style="4" customWidth="1"/>
    <col min="15366" max="15613" width="8.25" style="4"/>
    <col min="15614" max="15614" width="45.58203125" style="4" customWidth="1"/>
    <col min="15615" max="15615" width="15.58203125" style="4" customWidth="1"/>
    <col min="15616" max="15616" width="13.83203125" style="4" customWidth="1"/>
    <col min="15617" max="15620" width="8.25" style="4"/>
    <col min="15621" max="15621" width="15" style="4" customWidth="1"/>
    <col min="15622" max="15869" width="8.25" style="4"/>
    <col min="15870" max="15870" width="45.58203125" style="4" customWidth="1"/>
    <col min="15871" max="15871" width="15.58203125" style="4" customWidth="1"/>
    <col min="15872" max="15872" width="13.83203125" style="4" customWidth="1"/>
    <col min="15873" max="15876" width="8.25" style="4"/>
    <col min="15877" max="15877" width="15" style="4" customWidth="1"/>
    <col min="15878" max="16125" width="8.25" style="4"/>
    <col min="16126" max="16126" width="45.58203125" style="4" customWidth="1"/>
    <col min="16127" max="16127" width="15.58203125" style="4" customWidth="1"/>
    <col min="16128" max="16128" width="13.83203125" style="4" customWidth="1"/>
    <col min="16129" max="16132" width="8.25" style="4"/>
    <col min="16133" max="16133" width="15" style="4" customWidth="1"/>
    <col min="16134" max="16384" width="8.25" style="4"/>
  </cols>
  <sheetData>
    <row r="1" spans="1:11" ht="28.5" x14ac:dyDescent="0.95">
      <c r="A1" s="30" t="s">
        <v>28</v>
      </c>
    </row>
    <row r="2" spans="1:11" ht="19" x14ac:dyDescent="0.65">
      <c r="A2" s="31" t="s">
        <v>36</v>
      </c>
    </row>
    <row r="3" spans="1:11" x14ac:dyDescent="0.6">
      <c r="A3" s="33" t="s">
        <v>29</v>
      </c>
      <c r="C3" s="32" t="s">
        <v>0</v>
      </c>
    </row>
    <row r="4" spans="1:11" x14ac:dyDescent="0.6">
      <c r="A4" s="28" t="s">
        <v>15</v>
      </c>
      <c r="B4" s="29"/>
      <c r="C4" s="1">
        <v>100</v>
      </c>
    </row>
    <row r="5" spans="1:11" x14ac:dyDescent="0.6">
      <c r="A5" s="2"/>
      <c r="B5" s="27"/>
      <c r="C5" s="34" t="s">
        <v>31</v>
      </c>
    </row>
    <row r="6" spans="1:11" x14ac:dyDescent="0.6">
      <c r="A6" s="28"/>
      <c r="B6" s="36" t="s">
        <v>33</v>
      </c>
      <c r="C6" s="37" t="s">
        <v>32</v>
      </c>
    </row>
    <row r="7" spans="1:11" x14ac:dyDescent="0.6">
      <c r="A7" s="14"/>
      <c r="B7" s="38">
        <v>10</v>
      </c>
      <c r="C7" s="35">
        <v>150</v>
      </c>
    </row>
    <row r="8" spans="1:11" x14ac:dyDescent="0.6">
      <c r="A8" s="14"/>
      <c r="B8" s="38">
        <v>11</v>
      </c>
      <c r="C8" s="35">
        <v>160</v>
      </c>
    </row>
    <row r="9" spans="1:11" x14ac:dyDescent="0.6">
      <c r="A9" s="11"/>
      <c r="B9" s="38">
        <v>12</v>
      </c>
      <c r="C9" s="35">
        <v>180</v>
      </c>
    </row>
    <row r="10" spans="1:11" x14ac:dyDescent="0.6">
      <c r="A10" s="11"/>
      <c r="B10" s="38">
        <v>13</v>
      </c>
      <c r="C10" s="35">
        <v>190</v>
      </c>
    </row>
    <row r="11" spans="1:11" ht="18" thickBot="1" x14ac:dyDescent="0.65">
      <c r="A11" s="43"/>
      <c r="B11" s="49">
        <v>14</v>
      </c>
      <c r="C11" s="50">
        <v>200</v>
      </c>
    </row>
    <row r="12" spans="1:11" ht="19" thickTop="1" x14ac:dyDescent="0.6">
      <c r="A12" s="46" t="s">
        <v>34</v>
      </c>
      <c r="B12" s="47">
        <v>15</v>
      </c>
      <c r="C12" s="48">
        <f>IF(B12="","自動計算",VLOOKUP($B$12,$F$14:$G$28,2,9))</f>
        <v>220</v>
      </c>
      <c r="F12" s="103" t="s">
        <v>11</v>
      </c>
      <c r="G12" s="104"/>
      <c r="H12" s="103" t="s">
        <v>13</v>
      </c>
      <c r="I12" s="104"/>
      <c r="J12" s="103" t="s">
        <v>14</v>
      </c>
      <c r="K12" s="104"/>
    </row>
    <row r="13" spans="1:11" x14ac:dyDescent="0.6">
      <c r="A13" s="2"/>
      <c r="B13" s="3"/>
      <c r="C13" s="34" t="s">
        <v>30</v>
      </c>
      <c r="F13" s="22" t="s">
        <v>17</v>
      </c>
      <c r="G13" s="22" t="s">
        <v>12</v>
      </c>
      <c r="H13" s="22" t="s">
        <v>5</v>
      </c>
      <c r="I13" s="22" t="s">
        <v>12</v>
      </c>
      <c r="J13" s="22" t="s">
        <v>5</v>
      </c>
      <c r="K13" s="22" t="s">
        <v>12</v>
      </c>
    </row>
    <row r="14" spans="1:11" x14ac:dyDescent="0.6">
      <c r="A14" s="5" t="s">
        <v>16</v>
      </c>
      <c r="B14" s="5"/>
      <c r="C14" s="6">
        <f>IF(C12="自動計算","自動計算",IF(C4&gt;=C12,0,C12-C4))</f>
        <v>120</v>
      </c>
      <c r="F14" s="23">
        <v>8</v>
      </c>
      <c r="G14" s="11">
        <v>150</v>
      </c>
      <c r="H14" s="23">
        <f t="shared" ref="H14:H27" si="0">F14</f>
        <v>8</v>
      </c>
      <c r="I14" s="11">
        <v>150</v>
      </c>
      <c r="J14" s="23">
        <f t="shared" ref="J14:J27" si="1">F14</f>
        <v>8</v>
      </c>
      <c r="K14" s="11">
        <f>G14-I14</f>
        <v>0</v>
      </c>
    </row>
    <row r="15" spans="1:11" x14ac:dyDescent="0.6">
      <c r="A15" s="7"/>
      <c r="B15" s="8"/>
      <c r="C15" s="7"/>
      <c r="F15" s="23">
        <v>8.5</v>
      </c>
      <c r="G15" s="11">
        <v>150</v>
      </c>
      <c r="H15" s="23">
        <f t="shared" si="0"/>
        <v>8.5</v>
      </c>
      <c r="I15" s="11">
        <v>150</v>
      </c>
      <c r="J15" s="23">
        <f t="shared" si="1"/>
        <v>8.5</v>
      </c>
      <c r="K15" s="11">
        <f t="shared" ref="K15:K28" si="2">G15-I15</f>
        <v>0</v>
      </c>
    </row>
    <row r="16" spans="1:11" x14ac:dyDescent="0.6">
      <c r="A16" s="9"/>
      <c r="B16" s="8"/>
      <c r="C16" s="9"/>
      <c r="F16" s="23">
        <v>9</v>
      </c>
      <c r="G16" s="11">
        <v>150</v>
      </c>
      <c r="H16" s="23">
        <f t="shared" si="0"/>
        <v>9</v>
      </c>
      <c r="I16" s="11">
        <v>150</v>
      </c>
      <c r="J16" s="23">
        <f t="shared" si="1"/>
        <v>9</v>
      </c>
      <c r="K16" s="11">
        <f t="shared" si="2"/>
        <v>0</v>
      </c>
    </row>
    <row r="17" spans="1:11" x14ac:dyDescent="0.6">
      <c r="A17" s="10" t="s">
        <v>21</v>
      </c>
      <c r="B17" s="10"/>
      <c r="C17" s="10"/>
      <c r="F17" s="23">
        <v>9.5</v>
      </c>
      <c r="G17" s="11">
        <v>150</v>
      </c>
      <c r="H17" s="23">
        <f t="shared" si="0"/>
        <v>9.5</v>
      </c>
      <c r="I17" s="11">
        <v>150</v>
      </c>
      <c r="J17" s="23">
        <f t="shared" si="1"/>
        <v>9.5</v>
      </c>
      <c r="K17" s="11">
        <f t="shared" si="2"/>
        <v>0</v>
      </c>
    </row>
    <row r="18" spans="1:11" x14ac:dyDescent="0.6">
      <c r="A18" s="5" t="s">
        <v>1</v>
      </c>
      <c r="B18" s="5"/>
      <c r="C18" s="5" t="s">
        <v>2</v>
      </c>
      <c r="F18" s="23">
        <v>10</v>
      </c>
      <c r="G18" s="11">
        <v>150</v>
      </c>
      <c r="H18" s="23">
        <f t="shared" si="0"/>
        <v>10</v>
      </c>
      <c r="I18" s="11">
        <v>150</v>
      </c>
      <c r="J18" s="23">
        <f t="shared" si="1"/>
        <v>10</v>
      </c>
      <c r="K18" s="11">
        <f t="shared" si="2"/>
        <v>0</v>
      </c>
    </row>
    <row r="19" spans="1:11" x14ac:dyDescent="0.6">
      <c r="A19" s="2" t="s">
        <v>22</v>
      </c>
      <c r="B19" s="39"/>
      <c r="C19" s="12" t="s">
        <v>23</v>
      </c>
      <c r="F19" s="23">
        <v>10.5</v>
      </c>
      <c r="G19" s="11">
        <v>150</v>
      </c>
      <c r="H19" s="23">
        <f t="shared" si="0"/>
        <v>10.5</v>
      </c>
      <c r="I19" s="11">
        <v>150</v>
      </c>
      <c r="J19" s="23">
        <f t="shared" si="1"/>
        <v>10.5</v>
      </c>
      <c r="K19" s="11">
        <f t="shared" si="2"/>
        <v>0</v>
      </c>
    </row>
    <row r="20" spans="1:11" s="13" customFormat="1" x14ac:dyDescent="0.6">
      <c r="A20" s="2" t="s">
        <v>24</v>
      </c>
      <c r="B20" s="39"/>
      <c r="C20" s="12" t="s">
        <v>25</v>
      </c>
      <c r="D20" s="4"/>
      <c r="E20" s="4"/>
      <c r="F20" s="23">
        <v>11</v>
      </c>
      <c r="G20" s="11">
        <v>160</v>
      </c>
      <c r="H20" s="23">
        <f t="shared" si="0"/>
        <v>11</v>
      </c>
      <c r="I20" s="11">
        <v>150</v>
      </c>
      <c r="J20" s="23">
        <f t="shared" si="1"/>
        <v>11</v>
      </c>
      <c r="K20" s="11">
        <f t="shared" si="2"/>
        <v>10</v>
      </c>
    </row>
    <row r="21" spans="1:11" s="13" customFormat="1" x14ac:dyDescent="0.6">
      <c r="A21" s="40" t="s">
        <v>26</v>
      </c>
      <c r="B21" s="39"/>
      <c r="C21" s="12" t="s">
        <v>27</v>
      </c>
      <c r="D21" s="15"/>
      <c r="E21" s="15"/>
      <c r="F21" s="23">
        <v>11.5</v>
      </c>
      <c r="G21" s="11">
        <v>170</v>
      </c>
      <c r="H21" s="23">
        <f t="shared" si="0"/>
        <v>11.5</v>
      </c>
      <c r="I21" s="11">
        <v>150</v>
      </c>
      <c r="J21" s="23">
        <f t="shared" si="1"/>
        <v>11.5</v>
      </c>
      <c r="K21" s="11">
        <f t="shared" si="2"/>
        <v>20</v>
      </c>
    </row>
    <row r="22" spans="1:11" x14ac:dyDescent="0.6">
      <c r="A22" s="9"/>
      <c r="B22" s="16"/>
      <c r="C22" s="9"/>
      <c r="F22" s="23">
        <v>12</v>
      </c>
      <c r="G22" s="11">
        <v>180</v>
      </c>
      <c r="H22" s="23">
        <f t="shared" si="0"/>
        <v>12</v>
      </c>
      <c r="I22" s="11">
        <v>150</v>
      </c>
      <c r="J22" s="23">
        <f t="shared" si="1"/>
        <v>12</v>
      </c>
      <c r="K22" s="11">
        <f t="shared" si="2"/>
        <v>30</v>
      </c>
    </row>
    <row r="23" spans="1:11" x14ac:dyDescent="0.6">
      <c r="A23" s="10" t="s">
        <v>7</v>
      </c>
      <c r="B23" s="10"/>
      <c r="C23" s="10"/>
      <c r="F23" s="23">
        <v>12.5</v>
      </c>
      <c r="G23" s="11">
        <v>185</v>
      </c>
      <c r="H23" s="23">
        <f t="shared" si="0"/>
        <v>12.5</v>
      </c>
      <c r="I23" s="11">
        <v>150</v>
      </c>
      <c r="J23" s="23">
        <f t="shared" si="1"/>
        <v>12.5</v>
      </c>
      <c r="K23" s="11">
        <f t="shared" si="2"/>
        <v>35</v>
      </c>
    </row>
    <row r="24" spans="1:11" x14ac:dyDescent="0.6">
      <c r="A24" s="5" t="s">
        <v>1</v>
      </c>
      <c r="B24" s="5" t="s">
        <v>2</v>
      </c>
      <c r="C24" s="5" t="s">
        <v>3</v>
      </c>
      <c r="F24" s="23">
        <v>13</v>
      </c>
      <c r="G24" s="11">
        <v>190</v>
      </c>
      <c r="H24" s="23">
        <f t="shared" si="0"/>
        <v>13</v>
      </c>
      <c r="I24" s="11">
        <v>155</v>
      </c>
      <c r="J24" s="23">
        <f t="shared" si="1"/>
        <v>13</v>
      </c>
      <c r="K24" s="11">
        <f t="shared" si="2"/>
        <v>35</v>
      </c>
    </row>
    <row r="25" spans="1:11" x14ac:dyDescent="0.6">
      <c r="A25" s="11" t="s">
        <v>18</v>
      </c>
      <c r="B25" s="17">
        <f>IF(C25="自動計算","自動計算",ROUNDUP(C25/0.14,-1))</f>
        <v>350</v>
      </c>
      <c r="C25" s="18">
        <f>IF(C27="自動計算","自動計算",IF(C27&lt;=49,C27,49))</f>
        <v>49</v>
      </c>
      <c r="F25" s="23">
        <v>13.5</v>
      </c>
      <c r="G25" s="11">
        <v>195</v>
      </c>
      <c r="H25" s="23">
        <f t="shared" si="0"/>
        <v>13.5</v>
      </c>
      <c r="I25" s="11">
        <v>155</v>
      </c>
      <c r="J25" s="23">
        <f t="shared" si="1"/>
        <v>13.5</v>
      </c>
      <c r="K25" s="11">
        <f t="shared" si="2"/>
        <v>40</v>
      </c>
    </row>
    <row r="26" spans="1:11" s="13" customFormat="1" ht="18" thickBot="1" x14ac:dyDescent="0.65">
      <c r="A26" s="43" t="s">
        <v>6</v>
      </c>
      <c r="B26" s="44">
        <f>IF(C26="自動計算","自動計算",ROUNDUP(C26/0.21,-1))</f>
        <v>100</v>
      </c>
      <c r="C26" s="45">
        <f>IF(C27="自動計算","自動計算",C27-C25)</f>
        <v>21</v>
      </c>
      <c r="D26" s="4"/>
      <c r="E26" s="4"/>
      <c r="F26" s="23">
        <v>14</v>
      </c>
      <c r="G26" s="11">
        <v>200</v>
      </c>
      <c r="H26" s="23">
        <f t="shared" si="0"/>
        <v>14</v>
      </c>
      <c r="I26" s="11">
        <v>160</v>
      </c>
      <c r="J26" s="23">
        <f t="shared" si="1"/>
        <v>14</v>
      </c>
      <c r="K26" s="11">
        <f t="shared" si="2"/>
        <v>40</v>
      </c>
    </row>
    <row r="27" spans="1:11" s="13" customFormat="1" ht="18" thickTop="1" x14ac:dyDescent="0.6">
      <c r="A27" s="41" t="s">
        <v>9</v>
      </c>
      <c r="C27" s="42">
        <f>IF(C14="自動計算","自動計算",IF($C$14&lt;=VLOOKUP($B$12,$J$14:$K$28,2,0),0,$C$14-VLOOKUP($B$12,$J$14:$K$28,2,0)))</f>
        <v>70</v>
      </c>
      <c r="D27" s="15"/>
      <c r="E27" s="15"/>
      <c r="F27" s="23">
        <v>14.5</v>
      </c>
      <c r="G27" s="11">
        <v>210</v>
      </c>
      <c r="H27" s="23">
        <f t="shared" si="0"/>
        <v>14.5</v>
      </c>
      <c r="I27" s="11">
        <v>165</v>
      </c>
      <c r="J27" s="23">
        <f t="shared" si="1"/>
        <v>14.5</v>
      </c>
      <c r="K27" s="11">
        <f t="shared" si="2"/>
        <v>45</v>
      </c>
    </row>
    <row r="28" spans="1:11" s="13" customFormat="1" x14ac:dyDescent="0.6">
      <c r="A28" s="19"/>
      <c r="B28" s="19"/>
      <c r="C28" s="19"/>
      <c r="D28" s="15"/>
      <c r="E28" s="15"/>
      <c r="F28" s="23">
        <v>15</v>
      </c>
      <c r="G28" s="11">
        <v>220</v>
      </c>
      <c r="H28" s="23">
        <f>F28</f>
        <v>15</v>
      </c>
      <c r="I28" s="11">
        <v>170</v>
      </c>
      <c r="J28" s="23">
        <f>F28</f>
        <v>15</v>
      </c>
      <c r="K28" s="11">
        <f t="shared" si="2"/>
        <v>50</v>
      </c>
    </row>
    <row r="29" spans="1:11" s="13" customFormat="1" x14ac:dyDescent="0.6">
      <c r="A29" s="20" t="s">
        <v>8</v>
      </c>
      <c r="B29" s="21"/>
      <c r="C29" s="21"/>
    </row>
    <row r="30" spans="1:11" x14ac:dyDescent="0.6">
      <c r="A30" s="5" t="s">
        <v>1</v>
      </c>
      <c r="B30" s="5" t="s">
        <v>2</v>
      </c>
      <c r="C30" s="5" t="s">
        <v>3</v>
      </c>
      <c r="D30" s="13"/>
      <c r="E30" s="13"/>
    </row>
    <row r="31" spans="1:11" x14ac:dyDescent="0.6">
      <c r="A31" s="11" t="s">
        <v>18</v>
      </c>
      <c r="B31" s="17">
        <f>IF(C31="自動計算","自動計算",ROUNDUP(C31/0.14,-1))</f>
        <v>250</v>
      </c>
      <c r="C31" s="18">
        <f>IF(C33="自動計算","自動計算",IF(C33&lt;=35,C33,35))</f>
        <v>35</v>
      </c>
      <c r="D31" s="13"/>
      <c r="E31" s="13"/>
    </row>
    <row r="32" spans="1:11" ht="18" thickBot="1" x14ac:dyDescent="0.65">
      <c r="A32" s="43" t="s">
        <v>6</v>
      </c>
      <c r="B32" s="44">
        <f>IF(C32="自動計算","自動計算",ROUNDUP(C32/0.21,-1))</f>
        <v>80</v>
      </c>
      <c r="C32" s="45">
        <f>IF(C33="自動計算","自動計算",C33-C31)</f>
        <v>15</v>
      </c>
    </row>
    <row r="33" spans="1:11" ht="18" thickTop="1" x14ac:dyDescent="0.6">
      <c r="A33" s="41" t="s">
        <v>10</v>
      </c>
      <c r="C33" s="42">
        <f>IF(B12="","自動計算",IF(C12&lt;=C4,0,VLOOKUP(B12,F14:G28,2,TRUE)-C27-C4))</f>
        <v>50</v>
      </c>
    </row>
    <row r="34" spans="1:11" x14ac:dyDescent="0.6">
      <c r="A34" s="19"/>
      <c r="B34" s="19"/>
      <c r="C34" s="19"/>
    </row>
    <row r="35" spans="1:11" x14ac:dyDescent="0.6">
      <c r="A35" s="4" t="s">
        <v>4</v>
      </c>
      <c r="B35" s="16"/>
      <c r="C35" s="9"/>
    </row>
    <row r="36" spans="1:11" ht="18" x14ac:dyDescent="0.6">
      <c r="A36" s="24" t="s">
        <v>35</v>
      </c>
      <c r="B36" s="25"/>
      <c r="C36" s="25"/>
    </row>
    <row r="37" spans="1:11" x14ac:dyDescent="0.6">
      <c r="A37" s="24" t="s">
        <v>19</v>
      </c>
      <c r="B37" s="9"/>
    </row>
    <row r="38" spans="1:11" x14ac:dyDescent="0.6">
      <c r="B38" s="9"/>
    </row>
    <row r="39" spans="1:11" x14ac:dyDescent="0.6">
      <c r="A39" s="105" t="s">
        <v>20</v>
      </c>
      <c r="B39" s="106"/>
      <c r="C39" s="106"/>
    </row>
    <row r="40" spans="1:11" x14ac:dyDescent="0.6">
      <c r="A40" s="106"/>
      <c r="B40" s="106"/>
      <c r="C40" s="106"/>
    </row>
    <row r="41" spans="1:11" x14ac:dyDescent="0.6">
      <c r="A41" s="106"/>
      <c r="B41" s="106"/>
      <c r="C41" s="106"/>
    </row>
    <row r="42" spans="1:11" x14ac:dyDescent="0.6">
      <c r="A42" s="106"/>
      <c r="B42" s="106"/>
      <c r="C42" s="106"/>
    </row>
    <row r="47" spans="1:11" x14ac:dyDescent="0.6">
      <c r="F47" s="26"/>
      <c r="G47" s="9"/>
      <c r="H47" s="26"/>
      <c r="I47" s="9"/>
      <c r="J47" s="26"/>
      <c r="K47" s="9"/>
    </row>
  </sheetData>
  <sheetProtection algorithmName="SHA-512" hashValue="gdFBI7jd1nVcNP84KHCVgl06KFQ//xii/oMjJ6aE1A1SV2RfVfGSYDRraMTh9cgHvZqxfkH+acRaK08rznUSzA==" saltValue="FueGpMrgmV2ieQxd9HaPJQ==" spinCount="100000" sheet="1" selectLockedCells="1"/>
  <protectedRanges>
    <protectedRange sqref="C25:C26 C34:C35 C31:C32" name="範囲4"/>
    <protectedRange sqref="B12" name="範囲2"/>
    <protectedRange sqref="C4" name="範囲1"/>
    <protectedRange sqref="B34:C34 B25:C26 B19:C20 B31:C32" name="範囲3"/>
  </protectedRanges>
  <mergeCells count="4">
    <mergeCell ref="F12:G12"/>
    <mergeCell ref="H12:I12"/>
    <mergeCell ref="J12:K12"/>
    <mergeCell ref="A39:C42"/>
  </mergeCells>
  <phoneticPr fontId="1"/>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A445-1653-4319-BC51-1AEB99F1DB0C}">
  <dimension ref="A1:P45"/>
  <sheetViews>
    <sheetView workbookViewId="0">
      <selection activeCell="C4" sqref="C4"/>
    </sheetView>
  </sheetViews>
  <sheetFormatPr defaultColWidth="8.25" defaultRowHeight="17.5" x14ac:dyDescent="0.6"/>
  <cols>
    <col min="1" max="1" width="45.58203125" style="52" customWidth="1"/>
    <col min="2" max="2" width="15.58203125" style="52" customWidth="1"/>
    <col min="3" max="3" width="13.83203125" style="52" customWidth="1"/>
    <col min="4" max="4" width="14.5" style="52" customWidth="1"/>
    <col min="5" max="10" width="8.25" style="52" customWidth="1"/>
    <col min="11" max="16" width="8.25" style="52" hidden="1" customWidth="1"/>
    <col min="17" max="17" width="8.25" style="52" customWidth="1"/>
    <col min="18" max="20" width="8.25" style="52"/>
    <col min="21" max="21" width="8.25" style="52" customWidth="1"/>
    <col min="22" max="252" width="8.25" style="52"/>
    <col min="253" max="253" width="45.58203125" style="52" customWidth="1"/>
    <col min="254" max="254" width="15.58203125" style="52" customWidth="1"/>
    <col min="255" max="255" width="13.83203125" style="52" customWidth="1"/>
    <col min="256" max="259" width="8.25" style="52"/>
    <col min="260" max="260" width="15" style="52" customWidth="1"/>
    <col min="261" max="508" width="8.25" style="52"/>
    <col min="509" max="509" width="45.58203125" style="52" customWidth="1"/>
    <col min="510" max="510" width="15.58203125" style="52" customWidth="1"/>
    <col min="511" max="511" width="13.83203125" style="52" customWidth="1"/>
    <col min="512" max="515" width="8.25" style="52"/>
    <col min="516" max="516" width="15" style="52" customWidth="1"/>
    <col min="517" max="764" width="8.25" style="52"/>
    <col min="765" max="765" width="45.58203125" style="52" customWidth="1"/>
    <col min="766" max="766" width="15.58203125" style="52" customWidth="1"/>
    <col min="767" max="767" width="13.83203125" style="52" customWidth="1"/>
    <col min="768" max="771" width="8.25" style="52"/>
    <col min="772" max="772" width="15" style="52" customWidth="1"/>
    <col min="773" max="1020" width="8.25" style="52"/>
    <col min="1021" max="1021" width="45.58203125" style="52" customWidth="1"/>
    <col min="1022" max="1022" width="15.58203125" style="52" customWidth="1"/>
    <col min="1023" max="1023" width="13.83203125" style="52" customWidth="1"/>
    <col min="1024" max="1027" width="8.25" style="52"/>
    <col min="1028" max="1028" width="15" style="52" customWidth="1"/>
    <col min="1029" max="1276" width="8.25" style="52"/>
    <col min="1277" max="1277" width="45.58203125" style="52" customWidth="1"/>
    <col min="1278" max="1278" width="15.58203125" style="52" customWidth="1"/>
    <col min="1279" max="1279" width="13.83203125" style="52" customWidth="1"/>
    <col min="1280" max="1283" width="8.25" style="52"/>
    <col min="1284" max="1284" width="15" style="52" customWidth="1"/>
    <col min="1285" max="1532" width="8.25" style="52"/>
    <col min="1533" max="1533" width="45.58203125" style="52" customWidth="1"/>
    <col min="1534" max="1534" width="15.58203125" style="52" customWidth="1"/>
    <col min="1535" max="1535" width="13.83203125" style="52" customWidth="1"/>
    <col min="1536" max="1539" width="8.25" style="52"/>
    <col min="1540" max="1540" width="15" style="52" customWidth="1"/>
    <col min="1541" max="1788" width="8.25" style="52"/>
    <col min="1789" max="1789" width="45.58203125" style="52" customWidth="1"/>
    <col min="1790" max="1790" width="15.58203125" style="52" customWidth="1"/>
    <col min="1791" max="1791" width="13.83203125" style="52" customWidth="1"/>
    <col min="1792" max="1795" width="8.25" style="52"/>
    <col min="1796" max="1796" width="15" style="52" customWidth="1"/>
    <col min="1797" max="2044" width="8.25" style="52"/>
    <col min="2045" max="2045" width="45.58203125" style="52" customWidth="1"/>
    <col min="2046" max="2046" width="15.58203125" style="52" customWidth="1"/>
    <col min="2047" max="2047" width="13.83203125" style="52" customWidth="1"/>
    <col min="2048" max="2051" width="8.25" style="52"/>
    <col min="2052" max="2052" width="15" style="52" customWidth="1"/>
    <col min="2053" max="2300" width="8.25" style="52"/>
    <col min="2301" max="2301" width="45.58203125" style="52" customWidth="1"/>
    <col min="2302" max="2302" width="15.58203125" style="52" customWidth="1"/>
    <col min="2303" max="2303" width="13.83203125" style="52" customWidth="1"/>
    <col min="2304" max="2307" width="8.25" style="52"/>
    <col min="2308" max="2308" width="15" style="52" customWidth="1"/>
    <col min="2309" max="2556" width="8.25" style="52"/>
    <col min="2557" max="2557" width="45.58203125" style="52" customWidth="1"/>
    <col min="2558" max="2558" width="15.58203125" style="52" customWidth="1"/>
    <col min="2559" max="2559" width="13.83203125" style="52" customWidth="1"/>
    <col min="2560" max="2563" width="8.25" style="52"/>
    <col min="2564" max="2564" width="15" style="52" customWidth="1"/>
    <col min="2565" max="2812" width="8.25" style="52"/>
    <col min="2813" max="2813" width="45.58203125" style="52" customWidth="1"/>
    <col min="2814" max="2814" width="15.58203125" style="52" customWidth="1"/>
    <col min="2815" max="2815" width="13.83203125" style="52" customWidth="1"/>
    <col min="2816" max="2819" width="8.25" style="52"/>
    <col min="2820" max="2820" width="15" style="52" customWidth="1"/>
    <col min="2821" max="3068" width="8.25" style="52"/>
    <col min="3069" max="3069" width="45.58203125" style="52" customWidth="1"/>
    <col min="3070" max="3070" width="15.58203125" style="52" customWidth="1"/>
    <col min="3071" max="3071" width="13.83203125" style="52" customWidth="1"/>
    <col min="3072" max="3075" width="8.25" style="52"/>
    <col min="3076" max="3076" width="15" style="52" customWidth="1"/>
    <col min="3077" max="3324" width="8.25" style="52"/>
    <col min="3325" max="3325" width="45.58203125" style="52" customWidth="1"/>
    <col min="3326" max="3326" width="15.58203125" style="52" customWidth="1"/>
    <col min="3327" max="3327" width="13.83203125" style="52" customWidth="1"/>
    <col min="3328" max="3331" width="8.25" style="52"/>
    <col min="3332" max="3332" width="15" style="52" customWidth="1"/>
    <col min="3333" max="3580" width="8.25" style="52"/>
    <col min="3581" max="3581" width="45.58203125" style="52" customWidth="1"/>
    <col min="3582" max="3582" width="15.58203125" style="52" customWidth="1"/>
    <col min="3583" max="3583" width="13.83203125" style="52" customWidth="1"/>
    <col min="3584" max="3587" width="8.25" style="52"/>
    <col min="3588" max="3588" width="15" style="52" customWidth="1"/>
    <col min="3589" max="3836" width="8.25" style="52"/>
    <col min="3837" max="3837" width="45.58203125" style="52" customWidth="1"/>
    <col min="3838" max="3838" width="15.58203125" style="52" customWidth="1"/>
    <col min="3839" max="3839" width="13.83203125" style="52" customWidth="1"/>
    <col min="3840" max="3843" width="8.25" style="52"/>
    <col min="3844" max="3844" width="15" style="52" customWidth="1"/>
    <col min="3845" max="4092" width="8.25" style="52"/>
    <col min="4093" max="4093" width="45.58203125" style="52" customWidth="1"/>
    <col min="4094" max="4094" width="15.58203125" style="52" customWidth="1"/>
    <col min="4095" max="4095" width="13.83203125" style="52" customWidth="1"/>
    <col min="4096" max="4099" width="8.25" style="52"/>
    <col min="4100" max="4100" width="15" style="52" customWidth="1"/>
    <col min="4101" max="4348" width="8.25" style="52"/>
    <col min="4349" max="4349" width="45.58203125" style="52" customWidth="1"/>
    <col min="4350" max="4350" width="15.58203125" style="52" customWidth="1"/>
    <col min="4351" max="4351" width="13.83203125" style="52" customWidth="1"/>
    <col min="4352" max="4355" width="8.25" style="52"/>
    <col min="4356" max="4356" width="15" style="52" customWidth="1"/>
    <col min="4357" max="4604" width="8.25" style="52"/>
    <col min="4605" max="4605" width="45.58203125" style="52" customWidth="1"/>
    <col min="4606" max="4606" width="15.58203125" style="52" customWidth="1"/>
    <col min="4607" max="4607" width="13.83203125" style="52" customWidth="1"/>
    <col min="4608" max="4611" width="8.25" style="52"/>
    <col min="4612" max="4612" width="15" style="52" customWidth="1"/>
    <col min="4613" max="4860" width="8.25" style="52"/>
    <col min="4861" max="4861" width="45.58203125" style="52" customWidth="1"/>
    <col min="4862" max="4862" width="15.58203125" style="52" customWidth="1"/>
    <col min="4863" max="4863" width="13.83203125" style="52" customWidth="1"/>
    <col min="4864" max="4867" width="8.25" style="52"/>
    <col min="4868" max="4868" width="15" style="52" customWidth="1"/>
    <col min="4869" max="5116" width="8.25" style="52"/>
    <col min="5117" max="5117" width="45.58203125" style="52" customWidth="1"/>
    <col min="5118" max="5118" width="15.58203125" style="52" customWidth="1"/>
    <col min="5119" max="5119" width="13.83203125" style="52" customWidth="1"/>
    <col min="5120" max="5123" width="8.25" style="52"/>
    <col min="5124" max="5124" width="15" style="52" customWidth="1"/>
    <col min="5125" max="5372" width="8.25" style="52"/>
    <col min="5373" max="5373" width="45.58203125" style="52" customWidth="1"/>
    <col min="5374" max="5374" width="15.58203125" style="52" customWidth="1"/>
    <col min="5375" max="5375" width="13.83203125" style="52" customWidth="1"/>
    <col min="5376" max="5379" width="8.25" style="52"/>
    <col min="5380" max="5380" width="15" style="52" customWidth="1"/>
    <col min="5381" max="5628" width="8.25" style="52"/>
    <col min="5629" max="5629" width="45.58203125" style="52" customWidth="1"/>
    <col min="5630" max="5630" width="15.58203125" style="52" customWidth="1"/>
    <col min="5631" max="5631" width="13.83203125" style="52" customWidth="1"/>
    <col min="5632" max="5635" width="8.25" style="52"/>
    <col min="5636" max="5636" width="15" style="52" customWidth="1"/>
    <col min="5637" max="5884" width="8.25" style="52"/>
    <col min="5885" max="5885" width="45.58203125" style="52" customWidth="1"/>
    <col min="5886" max="5886" width="15.58203125" style="52" customWidth="1"/>
    <col min="5887" max="5887" width="13.83203125" style="52" customWidth="1"/>
    <col min="5888" max="5891" width="8.25" style="52"/>
    <col min="5892" max="5892" width="15" style="52" customWidth="1"/>
    <col min="5893" max="6140" width="8.25" style="52"/>
    <col min="6141" max="6141" width="45.58203125" style="52" customWidth="1"/>
    <col min="6142" max="6142" width="15.58203125" style="52" customWidth="1"/>
    <col min="6143" max="6143" width="13.83203125" style="52" customWidth="1"/>
    <col min="6144" max="6147" width="8.25" style="52"/>
    <col min="6148" max="6148" width="15" style="52" customWidth="1"/>
    <col min="6149" max="6396" width="8.25" style="52"/>
    <col min="6397" max="6397" width="45.58203125" style="52" customWidth="1"/>
    <col min="6398" max="6398" width="15.58203125" style="52" customWidth="1"/>
    <col min="6399" max="6399" width="13.83203125" style="52" customWidth="1"/>
    <col min="6400" max="6403" width="8.25" style="52"/>
    <col min="6404" max="6404" width="15" style="52" customWidth="1"/>
    <col min="6405" max="6652" width="8.25" style="52"/>
    <col min="6653" max="6653" width="45.58203125" style="52" customWidth="1"/>
    <col min="6654" max="6654" width="15.58203125" style="52" customWidth="1"/>
    <col min="6655" max="6655" width="13.83203125" style="52" customWidth="1"/>
    <col min="6656" max="6659" width="8.25" style="52"/>
    <col min="6660" max="6660" width="15" style="52" customWidth="1"/>
    <col min="6661" max="6908" width="8.25" style="52"/>
    <col min="6909" max="6909" width="45.58203125" style="52" customWidth="1"/>
    <col min="6910" max="6910" width="15.58203125" style="52" customWidth="1"/>
    <col min="6911" max="6911" width="13.83203125" style="52" customWidth="1"/>
    <col min="6912" max="6915" width="8.25" style="52"/>
    <col min="6916" max="6916" width="15" style="52" customWidth="1"/>
    <col min="6917" max="7164" width="8.25" style="52"/>
    <col min="7165" max="7165" width="45.58203125" style="52" customWidth="1"/>
    <col min="7166" max="7166" width="15.58203125" style="52" customWidth="1"/>
    <col min="7167" max="7167" width="13.83203125" style="52" customWidth="1"/>
    <col min="7168" max="7171" width="8.25" style="52"/>
    <col min="7172" max="7172" width="15" style="52" customWidth="1"/>
    <col min="7173" max="7420" width="8.25" style="52"/>
    <col min="7421" max="7421" width="45.58203125" style="52" customWidth="1"/>
    <col min="7422" max="7422" width="15.58203125" style="52" customWidth="1"/>
    <col min="7423" max="7423" width="13.83203125" style="52" customWidth="1"/>
    <col min="7424" max="7427" width="8.25" style="52"/>
    <col min="7428" max="7428" width="15" style="52" customWidth="1"/>
    <col min="7429" max="7676" width="8.25" style="52"/>
    <col min="7677" max="7677" width="45.58203125" style="52" customWidth="1"/>
    <col min="7678" max="7678" width="15.58203125" style="52" customWidth="1"/>
    <col min="7679" max="7679" width="13.83203125" style="52" customWidth="1"/>
    <col min="7680" max="7683" width="8.25" style="52"/>
    <col min="7684" max="7684" width="15" style="52" customWidth="1"/>
    <col min="7685" max="7932" width="8.25" style="52"/>
    <col min="7933" max="7933" width="45.58203125" style="52" customWidth="1"/>
    <col min="7934" max="7934" width="15.58203125" style="52" customWidth="1"/>
    <col min="7935" max="7935" width="13.83203125" style="52" customWidth="1"/>
    <col min="7936" max="7939" width="8.25" style="52"/>
    <col min="7940" max="7940" width="15" style="52" customWidth="1"/>
    <col min="7941" max="8188" width="8.25" style="52"/>
    <col min="8189" max="8189" width="45.58203125" style="52" customWidth="1"/>
    <col min="8190" max="8190" width="15.58203125" style="52" customWidth="1"/>
    <col min="8191" max="8191" width="13.83203125" style="52" customWidth="1"/>
    <col min="8192" max="8195" width="8.25" style="52"/>
    <col min="8196" max="8196" width="15" style="52" customWidth="1"/>
    <col min="8197" max="8444" width="8.25" style="52"/>
    <col min="8445" max="8445" width="45.58203125" style="52" customWidth="1"/>
    <col min="8446" max="8446" width="15.58203125" style="52" customWidth="1"/>
    <col min="8447" max="8447" width="13.83203125" style="52" customWidth="1"/>
    <col min="8448" max="8451" width="8.25" style="52"/>
    <col min="8452" max="8452" width="15" style="52" customWidth="1"/>
    <col min="8453" max="8700" width="8.25" style="52"/>
    <col min="8701" max="8701" width="45.58203125" style="52" customWidth="1"/>
    <col min="8702" max="8702" width="15.58203125" style="52" customWidth="1"/>
    <col min="8703" max="8703" width="13.83203125" style="52" customWidth="1"/>
    <col min="8704" max="8707" width="8.25" style="52"/>
    <col min="8708" max="8708" width="15" style="52" customWidth="1"/>
    <col min="8709" max="8956" width="8.25" style="52"/>
    <col min="8957" max="8957" width="45.58203125" style="52" customWidth="1"/>
    <col min="8958" max="8958" width="15.58203125" style="52" customWidth="1"/>
    <col min="8959" max="8959" width="13.83203125" style="52" customWidth="1"/>
    <col min="8960" max="8963" width="8.25" style="52"/>
    <col min="8964" max="8964" width="15" style="52" customWidth="1"/>
    <col min="8965" max="9212" width="8.25" style="52"/>
    <col min="9213" max="9213" width="45.58203125" style="52" customWidth="1"/>
    <col min="9214" max="9214" width="15.58203125" style="52" customWidth="1"/>
    <col min="9215" max="9215" width="13.83203125" style="52" customWidth="1"/>
    <col min="9216" max="9219" width="8.25" style="52"/>
    <col min="9220" max="9220" width="15" style="52" customWidth="1"/>
    <col min="9221" max="9468" width="8.25" style="52"/>
    <col min="9469" max="9469" width="45.58203125" style="52" customWidth="1"/>
    <col min="9470" max="9470" width="15.58203125" style="52" customWidth="1"/>
    <col min="9471" max="9471" width="13.83203125" style="52" customWidth="1"/>
    <col min="9472" max="9475" width="8.25" style="52"/>
    <col min="9476" max="9476" width="15" style="52" customWidth="1"/>
    <col min="9477" max="9724" width="8.25" style="52"/>
    <col min="9725" max="9725" width="45.58203125" style="52" customWidth="1"/>
    <col min="9726" max="9726" width="15.58203125" style="52" customWidth="1"/>
    <col min="9727" max="9727" width="13.83203125" style="52" customWidth="1"/>
    <col min="9728" max="9731" width="8.25" style="52"/>
    <col min="9732" max="9732" width="15" style="52" customWidth="1"/>
    <col min="9733" max="9980" width="8.25" style="52"/>
    <col min="9981" max="9981" width="45.58203125" style="52" customWidth="1"/>
    <col min="9982" max="9982" width="15.58203125" style="52" customWidth="1"/>
    <col min="9983" max="9983" width="13.83203125" style="52" customWidth="1"/>
    <col min="9984" max="9987" width="8.25" style="52"/>
    <col min="9988" max="9988" width="15" style="52" customWidth="1"/>
    <col min="9989" max="10236" width="8.25" style="52"/>
    <col min="10237" max="10237" width="45.58203125" style="52" customWidth="1"/>
    <col min="10238" max="10238" width="15.58203125" style="52" customWidth="1"/>
    <col min="10239" max="10239" width="13.83203125" style="52" customWidth="1"/>
    <col min="10240" max="10243" width="8.25" style="52"/>
    <col min="10244" max="10244" width="15" style="52" customWidth="1"/>
    <col min="10245" max="10492" width="8.25" style="52"/>
    <col min="10493" max="10493" width="45.58203125" style="52" customWidth="1"/>
    <col min="10494" max="10494" width="15.58203125" style="52" customWidth="1"/>
    <col min="10495" max="10495" width="13.83203125" style="52" customWidth="1"/>
    <col min="10496" max="10499" width="8.25" style="52"/>
    <col min="10500" max="10500" width="15" style="52" customWidth="1"/>
    <col min="10501" max="10748" width="8.25" style="52"/>
    <col min="10749" max="10749" width="45.58203125" style="52" customWidth="1"/>
    <col min="10750" max="10750" width="15.58203125" style="52" customWidth="1"/>
    <col min="10751" max="10751" width="13.83203125" style="52" customWidth="1"/>
    <col min="10752" max="10755" width="8.25" style="52"/>
    <col min="10756" max="10756" width="15" style="52" customWidth="1"/>
    <col min="10757" max="11004" width="8.25" style="52"/>
    <col min="11005" max="11005" width="45.58203125" style="52" customWidth="1"/>
    <col min="11006" max="11006" width="15.58203125" style="52" customWidth="1"/>
    <col min="11007" max="11007" width="13.83203125" style="52" customWidth="1"/>
    <col min="11008" max="11011" width="8.25" style="52"/>
    <col min="11012" max="11012" width="15" style="52" customWidth="1"/>
    <col min="11013" max="11260" width="8.25" style="52"/>
    <col min="11261" max="11261" width="45.58203125" style="52" customWidth="1"/>
    <col min="11262" max="11262" width="15.58203125" style="52" customWidth="1"/>
    <col min="11263" max="11263" width="13.83203125" style="52" customWidth="1"/>
    <col min="11264" max="11267" width="8.25" style="52"/>
    <col min="11268" max="11268" width="15" style="52" customWidth="1"/>
    <col min="11269" max="11516" width="8.25" style="52"/>
    <col min="11517" max="11517" width="45.58203125" style="52" customWidth="1"/>
    <col min="11518" max="11518" width="15.58203125" style="52" customWidth="1"/>
    <col min="11519" max="11519" width="13.83203125" style="52" customWidth="1"/>
    <col min="11520" max="11523" width="8.25" style="52"/>
    <col min="11524" max="11524" width="15" style="52" customWidth="1"/>
    <col min="11525" max="11772" width="8.25" style="52"/>
    <col min="11773" max="11773" width="45.58203125" style="52" customWidth="1"/>
    <col min="11774" max="11774" width="15.58203125" style="52" customWidth="1"/>
    <col min="11775" max="11775" width="13.83203125" style="52" customWidth="1"/>
    <col min="11776" max="11779" width="8.25" style="52"/>
    <col min="11780" max="11780" width="15" style="52" customWidth="1"/>
    <col min="11781" max="12028" width="8.25" style="52"/>
    <col min="12029" max="12029" width="45.58203125" style="52" customWidth="1"/>
    <col min="12030" max="12030" width="15.58203125" style="52" customWidth="1"/>
    <col min="12031" max="12031" width="13.83203125" style="52" customWidth="1"/>
    <col min="12032" max="12035" width="8.25" style="52"/>
    <col min="12036" max="12036" width="15" style="52" customWidth="1"/>
    <col min="12037" max="12284" width="8.25" style="52"/>
    <col min="12285" max="12285" width="45.58203125" style="52" customWidth="1"/>
    <col min="12286" max="12286" width="15.58203125" style="52" customWidth="1"/>
    <col min="12287" max="12287" width="13.83203125" style="52" customWidth="1"/>
    <col min="12288" max="12291" width="8.25" style="52"/>
    <col min="12292" max="12292" width="15" style="52" customWidth="1"/>
    <col min="12293" max="12540" width="8.25" style="52"/>
    <col min="12541" max="12541" width="45.58203125" style="52" customWidth="1"/>
    <col min="12542" max="12542" width="15.58203125" style="52" customWidth="1"/>
    <col min="12543" max="12543" width="13.83203125" style="52" customWidth="1"/>
    <col min="12544" max="12547" width="8.25" style="52"/>
    <col min="12548" max="12548" width="15" style="52" customWidth="1"/>
    <col min="12549" max="12796" width="8.25" style="52"/>
    <col min="12797" max="12797" width="45.58203125" style="52" customWidth="1"/>
    <col min="12798" max="12798" width="15.58203125" style="52" customWidth="1"/>
    <col min="12799" max="12799" width="13.83203125" style="52" customWidth="1"/>
    <col min="12800" max="12803" width="8.25" style="52"/>
    <col min="12804" max="12804" width="15" style="52" customWidth="1"/>
    <col min="12805" max="13052" width="8.25" style="52"/>
    <col min="13053" max="13053" width="45.58203125" style="52" customWidth="1"/>
    <col min="13054" max="13054" width="15.58203125" style="52" customWidth="1"/>
    <col min="13055" max="13055" width="13.83203125" style="52" customWidth="1"/>
    <col min="13056" max="13059" width="8.25" style="52"/>
    <col min="13060" max="13060" width="15" style="52" customWidth="1"/>
    <col min="13061" max="13308" width="8.25" style="52"/>
    <col min="13309" max="13309" width="45.58203125" style="52" customWidth="1"/>
    <col min="13310" max="13310" width="15.58203125" style="52" customWidth="1"/>
    <col min="13311" max="13311" width="13.83203125" style="52" customWidth="1"/>
    <col min="13312" max="13315" width="8.25" style="52"/>
    <col min="13316" max="13316" width="15" style="52" customWidth="1"/>
    <col min="13317" max="13564" width="8.25" style="52"/>
    <col min="13565" max="13565" width="45.58203125" style="52" customWidth="1"/>
    <col min="13566" max="13566" width="15.58203125" style="52" customWidth="1"/>
    <col min="13567" max="13567" width="13.83203125" style="52" customWidth="1"/>
    <col min="13568" max="13571" width="8.25" style="52"/>
    <col min="13572" max="13572" width="15" style="52" customWidth="1"/>
    <col min="13573" max="13820" width="8.25" style="52"/>
    <col min="13821" max="13821" width="45.58203125" style="52" customWidth="1"/>
    <col min="13822" max="13822" width="15.58203125" style="52" customWidth="1"/>
    <col min="13823" max="13823" width="13.83203125" style="52" customWidth="1"/>
    <col min="13824" max="13827" width="8.25" style="52"/>
    <col min="13828" max="13828" width="15" style="52" customWidth="1"/>
    <col min="13829" max="14076" width="8.25" style="52"/>
    <col min="14077" max="14077" width="45.58203125" style="52" customWidth="1"/>
    <col min="14078" max="14078" width="15.58203125" style="52" customWidth="1"/>
    <col min="14079" max="14079" width="13.83203125" style="52" customWidth="1"/>
    <col min="14080" max="14083" width="8.25" style="52"/>
    <col min="14084" max="14084" width="15" style="52" customWidth="1"/>
    <col min="14085" max="14332" width="8.25" style="52"/>
    <col min="14333" max="14333" width="45.58203125" style="52" customWidth="1"/>
    <col min="14334" max="14334" width="15.58203125" style="52" customWidth="1"/>
    <col min="14335" max="14335" width="13.83203125" style="52" customWidth="1"/>
    <col min="14336" max="14339" width="8.25" style="52"/>
    <col min="14340" max="14340" width="15" style="52" customWidth="1"/>
    <col min="14341" max="14588" width="8.25" style="52"/>
    <col min="14589" max="14589" width="45.58203125" style="52" customWidth="1"/>
    <col min="14590" max="14590" width="15.58203125" style="52" customWidth="1"/>
    <col min="14591" max="14591" width="13.83203125" style="52" customWidth="1"/>
    <col min="14592" max="14595" width="8.25" style="52"/>
    <col min="14596" max="14596" width="15" style="52" customWidth="1"/>
    <col min="14597" max="14844" width="8.25" style="52"/>
    <col min="14845" max="14845" width="45.58203125" style="52" customWidth="1"/>
    <col min="14846" max="14846" width="15.58203125" style="52" customWidth="1"/>
    <col min="14847" max="14847" width="13.83203125" style="52" customWidth="1"/>
    <col min="14848" max="14851" width="8.25" style="52"/>
    <col min="14852" max="14852" width="15" style="52" customWidth="1"/>
    <col min="14853" max="15100" width="8.25" style="52"/>
    <col min="15101" max="15101" width="45.58203125" style="52" customWidth="1"/>
    <col min="15102" max="15102" width="15.58203125" style="52" customWidth="1"/>
    <col min="15103" max="15103" width="13.83203125" style="52" customWidth="1"/>
    <col min="15104" max="15107" width="8.25" style="52"/>
    <col min="15108" max="15108" width="15" style="52" customWidth="1"/>
    <col min="15109" max="15356" width="8.25" style="52"/>
    <col min="15357" max="15357" width="45.58203125" style="52" customWidth="1"/>
    <col min="15358" max="15358" width="15.58203125" style="52" customWidth="1"/>
    <col min="15359" max="15359" width="13.83203125" style="52" customWidth="1"/>
    <col min="15360" max="15363" width="8.25" style="52"/>
    <col min="15364" max="15364" width="15" style="52" customWidth="1"/>
    <col min="15365" max="15612" width="8.25" style="52"/>
    <col min="15613" max="15613" width="45.58203125" style="52" customWidth="1"/>
    <col min="15614" max="15614" width="15.58203125" style="52" customWidth="1"/>
    <col min="15615" max="15615" width="13.83203125" style="52" customWidth="1"/>
    <col min="15616" max="15619" width="8.25" style="52"/>
    <col min="15620" max="15620" width="15" style="52" customWidth="1"/>
    <col min="15621" max="15868" width="8.25" style="52"/>
    <col min="15869" max="15869" width="45.58203125" style="52" customWidth="1"/>
    <col min="15870" max="15870" width="15.58203125" style="52" customWidth="1"/>
    <col min="15871" max="15871" width="13.83203125" style="52" customWidth="1"/>
    <col min="15872" max="15875" width="8.25" style="52"/>
    <col min="15876" max="15876" width="15" style="52" customWidth="1"/>
    <col min="15877" max="16124" width="8.25" style="52"/>
    <col min="16125" max="16125" width="45.58203125" style="52" customWidth="1"/>
    <col min="16126" max="16126" width="15.58203125" style="52" customWidth="1"/>
    <col min="16127" max="16127" width="13.83203125" style="52" customWidth="1"/>
    <col min="16128" max="16131" width="8.25" style="52"/>
    <col min="16132" max="16132" width="15" style="52" customWidth="1"/>
    <col min="16133" max="16384" width="8.25" style="52"/>
  </cols>
  <sheetData>
    <row r="1" spans="1:16" ht="31.5" x14ac:dyDescent="1.05">
      <c r="A1" s="51" t="s">
        <v>67</v>
      </c>
    </row>
    <row r="2" spans="1:16" ht="22.5" x14ac:dyDescent="0.75">
      <c r="A2" s="53" t="s">
        <v>68</v>
      </c>
    </row>
    <row r="3" spans="1:16" x14ac:dyDescent="0.6">
      <c r="A3" s="52" t="s">
        <v>39</v>
      </c>
      <c r="C3" s="54" t="s">
        <v>0</v>
      </c>
    </row>
    <row r="4" spans="1:16" ht="18.5" x14ac:dyDescent="0.6">
      <c r="A4" s="89" t="s">
        <v>15</v>
      </c>
      <c r="B4" s="56"/>
      <c r="C4" s="1"/>
      <c r="D4" s="57" t="s">
        <v>40</v>
      </c>
      <c r="K4" s="107" t="s">
        <v>11</v>
      </c>
      <c r="L4" s="108"/>
      <c r="M4" s="107" t="s">
        <v>13</v>
      </c>
      <c r="N4" s="108"/>
      <c r="O4" s="107" t="s">
        <v>14</v>
      </c>
      <c r="P4" s="108"/>
    </row>
    <row r="5" spans="1:16" ht="18.5" x14ac:dyDescent="0.6">
      <c r="A5" s="89" t="s">
        <v>69</v>
      </c>
      <c r="B5" s="56"/>
      <c r="C5" s="1"/>
      <c r="D5" s="57" t="s">
        <v>70</v>
      </c>
      <c r="K5" s="59"/>
      <c r="L5" s="60"/>
      <c r="M5" s="59"/>
      <c r="N5" s="60"/>
      <c r="O5" s="59"/>
      <c r="P5" s="60"/>
    </row>
    <row r="6" spans="1:16" x14ac:dyDescent="0.6">
      <c r="A6" s="90"/>
      <c r="C6" s="91"/>
      <c r="K6" s="59" t="s">
        <v>17</v>
      </c>
      <c r="L6" s="59" t="s">
        <v>12</v>
      </c>
      <c r="M6" s="59" t="s">
        <v>5</v>
      </c>
      <c r="N6" s="59" t="s">
        <v>12</v>
      </c>
      <c r="O6" s="59" t="s">
        <v>5</v>
      </c>
      <c r="P6" s="59" t="s">
        <v>12</v>
      </c>
    </row>
    <row r="7" spans="1:16" x14ac:dyDescent="0.6">
      <c r="A7" s="55"/>
      <c r="B7" s="55" t="s">
        <v>71</v>
      </c>
      <c r="C7" s="55" t="s">
        <v>41</v>
      </c>
      <c r="K7" s="62">
        <v>8</v>
      </c>
      <c r="L7" s="58">
        <v>150</v>
      </c>
      <c r="M7" s="62">
        <f t="shared" ref="M7:M20" si="0">K7</f>
        <v>8</v>
      </c>
      <c r="N7" s="58">
        <v>150</v>
      </c>
      <c r="O7" s="62">
        <f t="shared" ref="O7:O20" si="1">K7</f>
        <v>8</v>
      </c>
      <c r="P7" s="58">
        <f>L7-N7</f>
        <v>0</v>
      </c>
    </row>
    <row r="8" spans="1:16" x14ac:dyDescent="0.6">
      <c r="A8" s="61"/>
      <c r="B8" s="55">
        <v>10</v>
      </c>
      <c r="C8" s="55">
        <v>150</v>
      </c>
      <c r="K8" s="62">
        <v>8.5</v>
      </c>
      <c r="L8" s="58">
        <v>150</v>
      </c>
      <c r="M8" s="62">
        <f t="shared" si="0"/>
        <v>8.5</v>
      </c>
      <c r="N8" s="58">
        <v>150</v>
      </c>
      <c r="O8" s="62">
        <f t="shared" si="1"/>
        <v>8.5</v>
      </c>
      <c r="P8" s="58">
        <f t="shared" ref="P8:P21" si="2">L8-N8</f>
        <v>0</v>
      </c>
    </row>
    <row r="9" spans="1:16" x14ac:dyDescent="0.6">
      <c r="A9" s="61"/>
      <c r="B9" s="55">
        <v>11</v>
      </c>
      <c r="C9" s="55">
        <v>160</v>
      </c>
      <c r="K9" s="62">
        <v>9</v>
      </c>
      <c r="L9" s="58">
        <v>150</v>
      </c>
      <c r="M9" s="62">
        <f t="shared" si="0"/>
        <v>9</v>
      </c>
      <c r="N9" s="58">
        <v>150</v>
      </c>
      <c r="O9" s="62">
        <f t="shared" si="1"/>
        <v>9</v>
      </c>
      <c r="P9" s="58">
        <f t="shared" si="2"/>
        <v>0</v>
      </c>
    </row>
    <row r="10" spans="1:16" x14ac:dyDescent="0.6">
      <c r="A10" s="58"/>
      <c r="B10" s="55">
        <v>12</v>
      </c>
      <c r="C10" s="55">
        <v>180</v>
      </c>
      <c r="K10" s="62">
        <v>9.5</v>
      </c>
      <c r="L10" s="58">
        <v>150</v>
      </c>
      <c r="M10" s="62">
        <f t="shared" si="0"/>
        <v>9.5</v>
      </c>
      <c r="N10" s="58">
        <v>150</v>
      </c>
      <c r="O10" s="62">
        <f t="shared" si="1"/>
        <v>9.5</v>
      </c>
      <c r="P10" s="58">
        <f t="shared" si="2"/>
        <v>0</v>
      </c>
    </row>
    <row r="11" spans="1:16" x14ac:dyDescent="0.6">
      <c r="A11" s="58"/>
      <c r="B11" s="55">
        <v>13</v>
      </c>
      <c r="C11" s="55">
        <v>200</v>
      </c>
      <c r="K11" s="62">
        <v>10</v>
      </c>
      <c r="L11" s="58">
        <v>150</v>
      </c>
      <c r="M11" s="62">
        <f t="shared" si="0"/>
        <v>10</v>
      </c>
      <c r="N11" s="58">
        <v>150</v>
      </c>
      <c r="O11" s="62">
        <f t="shared" si="1"/>
        <v>10</v>
      </c>
      <c r="P11" s="58">
        <f t="shared" si="2"/>
        <v>0</v>
      </c>
    </row>
    <row r="12" spans="1:16" x14ac:dyDescent="0.6">
      <c r="A12" s="58"/>
      <c r="B12" s="55">
        <v>14</v>
      </c>
      <c r="C12" s="55">
        <v>220</v>
      </c>
      <c r="K12" s="62">
        <v>10.5</v>
      </c>
      <c r="L12" s="58">
        <v>150</v>
      </c>
      <c r="M12" s="62">
        <f t="shared" si="0"/>
        <v>10.5</v>
      </c>
      <c r="N12" s="58">
        <v>150</v>
      </c>
      <c r="O12" s="62">
        <f t="shared" si="1"/>
        <v>10.5</v>
      </c>
      <c r="P12" s="58">
        <f t="shared" si="2"/>
        <v>0</v>
      </c>
    </row>
    <row r="13" spans="1:16" x14ac:dyDescent="0.6">
      <c r="A13" s="58"/>
      <c r="B13" s="55">
        <v>15</v>
      </c>
      <c r="C13" s="55">
        <v>240</v>
      </c>
      <c r="K13" s="62">
        <v>11</v>
      </c>
      <c r="L13" s="58">
        <v>160</v>
      </c>
      <c r="M13" s="62">
        <f t="shared" si="0"/>
        <v>11</v>
      </c>
      <c r="N13" s="58">
        <v>150</v>
      </c>
      <c r="O13" s="62">
        <f t="shared" si="1"/>
        <v>11</v>
      </c>
      <c r="P13" s="58">
        <f t="shared" si="2"/>
        <v>10</v>
      </c>
    </row>
    <row r="14" spans="1:16" x14ac:dyDescent="0.6">
      <c r="A14" s="63" t="s">
        <v>72</v>
      </c>
      <c r="B14" s="1"/>
      <c r="C14" s="64" t="str">
        <f>IF(B14="","自動計算",VLOOKUP($B$14,$K$7:$L$21,2,TRUE))</f>
        <v>自動計算</v>
      </c>
      <c r="K14" s="62">
        <v>11.5</v>
      </c>
      <c r="L14" s="58">
        <v>170</v>
      </c>
      <c r="M14" s="62">
        <f t="shared" si="0"/>
        <v>11.5</v>
      </c>
      <c r="N14" s="58">
        <v>150</v>
      </c>
      <c r="O14" s="62">
        <f t="shared" si="1"/>
        <v>11.5</v>
      </c>
      <c r="P14" s="58">
        <f t="shared" si="2"/>
        <v>20</v>
      </c>
    </row>
    <row r="15" spans="1:16" x14ac:dyDescent="0.6">
      <c r="A15" s="90"/>
      <c r="B15" s="92" t="s">
        <v>73</v>
      </c>
      <c r="C15" s="93"/>
      <c r="K15" s="62">
        <v>12</v>
      </c>
      <c r="L15" s="58">
        <v>180</v>
      </c>
      <c r="M15" s="62">
        <f t="shared" si="0"/>
        <v>12</v>
      </c>
      <c r="N15" s="58">
        <v>150</v>
      </c>
      <c r="O15" s="62">
        <f t="shared" si="1"/>
        <v>12</v>
      </c>
      <c r="P15" s="58">
        <f t="shared" si="2"/>
        <v>30</v>
      </c>
    </row>
    <row r="16" spans="1:16" x14ac:dyDescent="0.6">
      <c r="A16" s="63" t="s">
        <v>16</v>
      </c>
      <c r="B16" s="63"/>
      <c r="C16" s="64" t="str">
        <f>IF(C14="自動計算","自動計算",C14-C4)</f>
        <v>自動計算</v>
      </c>
      <c r="K16" s="62">
        <v>12.5</v>
      </c>
      <c r="L16" s="58">
        <v>190</v>
      </c>
      <c r="M16" s="62">
        <f t="shared" si="0"/>
        <v>12.5</v>
      </c>
      <c r="N16" s="58">
        <v>150</v>
      </c>
      <c r="O16" s="62">
        <f t="shared" si="1"/>
        <v>12.5</v>
      </c>
      <c r="P16" s="58">
        <f t="shared" si="2"/>
        <v>40</v>
      </c>
    </row>
    <row r="17" spans="1:16" x14ac:dyDescent="0.6">
      <c r="A17" s="94"/>
      <c r="B17" s="57" t="s">
        <v>74</v>
      </c>
      <c r="C17" s="94"/>
      <c r="D17" s="95"/>
      <c r="K17" s="62">
        <v>13</v>
      </c>
      <c r="L17" s="58">
        <v>200</v>
      </c>
      <c r="M17" s="62">
        <f t="shared" si="0"/>
        <v>13</v>
      </c>
      <c r="N17" s="58">
        <v>150</v>
      </c>
      <c r="O17" s="62">
        <f t="shared" si="1"/>
        <v>13</v>
      </c>
      <c r="P17" s="58">
        <f t="shared" si="2"/>
        <v>50</v>
      </c>
    </row>
    <row r="18" spans="1:16" x14ac:dyDescent="0.6">
      <c r="B18" s="71"/>
      <c r="D18" s="95"/>
      <c r="K18" s="62">
        <v>13.5</v>
      </c>
      <c r="L18" s="58">
        <v>210</v>
      </c>
      <c r="M18" s="62">
        <f t="shared" si="0"/>
        <v>13.5</v>
      </c>
      <c r="N18" s="58">
        <v>155</v>
      </c>
      <c r="O18" s="62">
        <f t="shared" si="1"/>
        <v>13.5</v>
      </c>
      <c r="P18" s="58">
        <f t="shared" si="2"/>
        <v>55</v>
      </c>
    </row>
    <row r="19" spans="1:16" x14ac:dyDescent="0.6">
      <c r="A19" s="96" t="s">
        <v>7</v>
      </c>
      <c r="B19" s="96"/>
      <c r="C19" s="96"/>
      <c r="D19" s="95"/>
      <c r="K19" s="68">
        <v>14</v>
      </c>
      <c r="L19" s="69">
        <v>220</v>
      </c>
      <c r="M19" s="68">
        <f t="shared" si="0"/>
        <v>14</v>
      </c>
      <c r="N19" s="69">
        <v>160</v>
      </c>
      <c r="O19" s="68">
        <f t="shared" si="1"/>
        <v>14</v>
      </c>
      <c r="P19" s="69">
        <f t="shared" si="2"/>
        <v>60</v>
      </c>
    </row>
    <row r="20" spans="1:16" x14ac:dyDescent="0.6">
      <c r="A20" s="63" t="s">
        <v>1</v>
      </c>
      <c r="B20" s="63" t="s">
        <v>2</v>
      </c>
      <c r="C20" s="97" t="s">
        <v>75</v>
      </c>
      <c r="D20" s="61" t="s">
        <v>3</v>
      </c>
      <c r="K20" s="62">
        <v>14.5</v>
      </c>
      <c r="L20" s="58">
        <v>230</v>
      </c>
      <c r="M20" s="62">
        <f t="shared" si="0"/>
        <v>14.5</v>
      </c>
      <c r="N20" s="58">
        <v>165</v>
      </c>
      <c r="O20" s="62">
        <f t="shared" si="1"/>
        <v>14.5</v>
      </c>
      <c r="P20" s="58">
        <f t="shared" si="2"/>
        <v>65</v>
      </c>
    </row>
    <row r="21" spans="1:16" x14ac:dyDescent="0.6">
      <c r="A21" s="58" t="s">
        <v>47</v>
      </c>
      <c r="B21" s="98" t="str">
        <f>IF(D21="自動計算","自動計算",ROUNDUP(D21/0.07,-1))</f>
        <v>自動計算</v>
      </c>
      <c r="C21" s="69" t="str">
        <f>IF($C$5="","自動計算",$B21*$C$5/1000)</f>
        <v>自動計算</v>
      </c>
      <c r="D21" s="61" t="str">
        <f>IF(D23="自動計算","自動計算",IF(D23&lt;0,0,ROUNDUP(D23/2,0)))</f>
        <v>自動計算</v>
      </c>
      <c r="K21" s="62">
        <v>15</v>
      </c>
      <c r="L21" s="58">
        <v>240</v>
      </c>
      <c r="M21" s="62">
        <f>K21</f>
        <v>15</v>
      </c>
      <c r="N21" s="58">
        <v>170</v>
      </c>
      <c r="O21" s="62">
        <f>K21</f>
        <v>15</v>
      </c>
      <c r="P21" s="58">
        <f t="shared" si="2"/>
        <v>70</v>
      </c>
    </row>
    <row r="22" spans="1:16" x14ac:dyDescent="0.6">
      <c r="A22" s="58" t="s">
        <v>6</v>
      </c>
      <c r="B22" s="98" t="str">
        <f>IF(D22="自動計算","自動計算",ROUNDUP(D22/0.21,-1))</f>
        <v>自動計算</v>
      </c>
      <c r="C22" s="69" t="str">
        <f>IF($C$5="","自動計算",$B22*$C$5/1000)</f>
        <v>自動計算</v>
      </c>
      <c r="D22" s="61" t="str">
        <f>IF(D23="自動計算","自動計算",IF(D23&lt;0,0,ROUNDUP(D23/2,0)))</f>
        <v>自動計算</v>
      </c>
      <c r="E22" s="99"/>
      <c r="G22" s="99"/>
      <c r="I22" s="99"/>
    </row>
    <row r="23" spans="1:16" x14ac:dyDescent="0.6">
      <c r="A23" s="61" t="s">
        <v>9</v>
      </c>
      <c r="C23" s="58"/>
      <c r="D23" s="61" t="str">
        <f>IF(B14="","自動計算",IF(VLOOKUP($B$14,$M$7:$N$21,2,TRUE)-$C$4&lt;0,0,VLOOKUP($B$14,$M$7:$N$21,2,TRUE)-$C$4))</f>
        <v>自動計算</v>
      </c>
      <c r="E23" s="99"/>
      <c r="G23" s="99"/>
      <c r="I23" s="99"/>
    </row>
    <row r="24" spans="1:16" x14ac:dyDescent="0.6">
      <c r="A24" s="100"/>
      <c r="B24" s="100"/>
      <c r="D24" s="100"/>
      <c r="E24" s="99"/>
      <c r="G24" s="99"/>
      <c r="I24" s="99"/>
    </row>
    <row r="25" spans="1:16" x14ac:dyDescent="0.6">
      <c r="A25" s="101" t="s">
        <v>8</v>
      </c>
      <c r="B25" s="102"/>
      <c r="D25" s="101"/>
      <c r="E25" s="99"/>
      <c r="G25" s="99"/>
      <c r="I25" s="99"/>
    </row>
    <row r="26" spans="1:16" x14ac:dyDescent="0.6">
      <c r="A26" s="63" t="s">
        <v>1</v>
      </c>
      <c r="B26" s="63" t="s">
        <v>2</v>
      </c>
      <c r="C26" s="97" t="s">
        <v>75</v>
      </c>
      <c r="D26" s="61" t="s">
        <v>3</v>
      </c>
      <c r="E26" s="99"/>
      <c r="G26" s="99"/>
      <c r="I26" s="99"/>
    </row>
    <row r="27" spans="1:16" x14ac:dyDescent="0.6">
      <c r="A27" s="58" t="s">
        <v>47</v>
      </c>
      <c r="B27" s="98" t="str">
        <f>IF(D27="自動計算","自動計算",ROUNDUP(D27/0.07,-1))</f>
        <v>自動計算</v>
      </c>
      <c r="C27" s="69" t="str">
        <f>IF($C$5="","自動計算",$B27*$C$5/1000)</f>
        <v>自動計算</v>
      </c>
      <c r="D27" s="61" t="str">
        <f>IF(D29="自動計算","自動計算",IF(D29&lt;0,0,ROUNDUP(D29/2,0)))</f>
        <v>自動計算</v>
      </c>
      <c r="E27" s="99"/>
      <c r="G27" s="99"/>
      <c r="I27" s="99"/>
    </row>
    <row r="28" spans="1:16" x14ac:dyDescent="0.6">
      <c r="A28" s="58" t="s">
        <v>46</v>
      </c>
      <c r="B28" s="98" t="str">
        <f>IF(D28="自動計算","自動計算",ROUNDUP(D28/0.14,-1))</f>
        <v>自動計算</v>
      </c>
      <c r="C28" s="69" t="str">
        <f>IF($C$5="","自動計算",$B28*$C$5/1000)</f>
        <v>自動計算</v>
      </c>
      <c r="D28" s="61" t="str">
        <f>IF(D29="自動計算","自動計算",IF(D29&lt;0,0,ROUNDUP(D29/2,0)))</f>
        <v>自動計算</v>
      </c>
      <c r="E28" s="99"/>
      <c r="G28" s="99"/>
      <c r="I28" s="99"/>
    </row>
    <row r="29" spans="1:16" x14ac:dyDescent="0.6">
      <c r="A29" s="61" t="s">
        <v>10</v>
      </c>
      <c r="C29" s="58"/>
      <c r="D29" s="61" t="str">
        <f>IF(B14="","自動計算",IF((VLOOKUP(B14,K7:L21,2,TRUE)-$C$4)&lt;0,0,VLOOKUP(B14,K7:L21,2,TRUE)-C4-D23))</f>
        <v>自動計算</v>
      </c>
      <c r="E29" s="99"/>
      <c r="G29" s="99"/>
      <c r="I29" s="99"/>
    </row>
    <row r="30" spans="1:16" x14ac:dyDescent="0.6">
      <c r="A30" s="100"/>
      <c r="B30" s="100"/>
      <c r="C30" s="100"/>
      <c r="D30" s="95"/>
      <c r="E30" s="99"/>
      <c r="G30" s="99"/>
      <c r="I30" s="99"/>
    </row>
    <row r="31" spans="1:16" x14ac:dyDescent="0.6">
      <c r="A31" s="52" t="s">
        <v>4</v>
      </c>
      <c r="B31" s="71"/>
      <c r="E31" s="99"/>
      <c r="G31" s="99"/>
      <c r="I31" s="99"/>
    </row>
    <row r="32" spans="1:16" ht="18" x14ac:dyDescent="0.6">
      <c r="A32" s="72" t="s">
        <v>51</v>
      </c>
      <c r="B32"/>
      <c r="C32"/>
      <c r="E32" s="99"/>
      <c r="G32" s="99"/>
      <c r="I32" s="99"/>
    </row>
    <row r="33" spans="1:9" ht="18" x14ac:dyDescent="0.6">
      <c r="A33" s="72" t="s">
        <v>52</v>
      </c>
      <c r="B33"/>
      <c r="C33"/>
      <c r="D33" s="57"/>
      <c r="E33" s="99"/>
      <c r="G33" s="99"/>
      <c r="I33" s="99"/>
    </row>
    <row r="34" spans="1:9" x14ac:dyDescent="0.6">
      <c r="A34" s="72" t="s">
        <v>76</v>
      </c>
      <c r="B34" s="71"/>
      <c r="E34" s="99"/>
      <c r="G34" s="99"/>
      <c r="I34" s="99"/>
    </row>
    <row r="35" spans="1:9" x14ac:dyDescent="0.6">
      <c r="A35" s="72" t="s">
        <v>77</v>
      </c>
      <c r="E35" s="99"/>
      <c r="G35" s="99"/>
      <c r="I35" s="99"/>
    </row>
    <row r="36" spans="1:9" x14ac:dyDescent="0.6">
      <c r="E36" s="99"/>
      <c r="G36" s="99"/>
      <c r="I36" s="99"/>
    </row>
    <row r="37" spans="1:9" x14ac:dyDescent="0.6">
      <c r="A37" s="109" t="s">
        <v>78</v>
      </c>
      <c r="B37" s="110"/>
      <c r="C37" s="110"/>
      <c r="E37" s="99"/>
      <c r="G37" s="99"/>
      <c r="I37" s="99"/>
    </row>
    <row r="38" spans="1:9" x14ac:dyDescent="0.6">
      <c r="A38" s="110"/>
      <c r="B38" s="110"/>
      <c r="C38" s="110"/>
      <c r="E38" s="99"/>
      <c r="G38" s="99"/>
      <c r="I38" s="99"/>
    </row>
    <row r="39" spans="1:9" x14ac:dyDescent="0.6">
      <c r="A39" s="110"/>
      <c r="B39" s="110"/>
      <c r="C39" s="110"/>
      <c r="E39" s="99"/>
      <c r="G39" s="99"/>
      <c r="I39" s="99"/>
    </row>
    <row r="40" spans="1:9" x14ac:dyDescent="0.6">
      <c r="A40" s="110"/>
      <c r="B40" s="110"/>
      <c r="C40" s="110"/>
      <c r="E40" s="99"/>
      <c r="G40" s="99"/>
      <c r="I40" s="99"/>
    </row>
    <row r="41" spans="1:9" x14ac:dyDescent="0.6">
      <c r="E41" s="99"/>
      <c r="G41" s="99"/>
      <c r="I41" s="99"/>
    </row>
    <row r="42" spans="1:9" x14ac:dyDescent="0.6">
      <c r="E42" s="99"/>
      <c r="G42" s="99"/>
      <c r="I42" s="99"/>
    </row>
    <row r="43" spans="1:9" x14ac:dyDescent="0.6">
      <c r="E43" s="99"/>
      <c r="G43" s="99"/>
      <c r="I43" s="99"/>
    </row>
    <row r="44" spans="1:9" x14ac:dyDescent="0.6">
      <c r="E44" s="99"/>
      <c r="G44" s="99"/>
      <c r="I44" s="99"/>
    </row>
    <row r="45" spans="1:9" x14ac:dyDescent="0.6">
      <c r="E45" s="99"/>
      <c r="G45" s="99"/>
      <c r="I45" s="99"/>
    </row>
  </sheetData>
  <sheetProtection algorithmName="SHA-512" hashValue="xp1K7J6UEnhtKH3NMXlo/nribWXOUPJIn3YX++hjatQfYXS+nADSyO2X7ODFq0whCHUp6vgUihAIC3CE4efwFA==" saltValue="otBgrbe/lcr8U7eQvskeVw==" spinCount="100000" sheet="1" objects="1" scenarios="1" selectLockedCells="1"/>
  <protectedRanges>
    <protectedRange sqref="C30:C31 D21:D22 D27:D28" name="範囲4"/>
    <protectedRange sqref="B14" name="範囲2"/>
    <protectedRange sqref="C4:C5" name="範囲1"/>
    <protectedRange sqref="B30:C30 B27:B28 B21:B22 D21:D22 D27:D28" name="範囲3"/>
  </protectedRanges>
  <mergeCells count="4">
    <mergeCell ref="K4:L4"/>
    <mergeCell ref="M4:N4"/>
    <mergeCell ref="O4:P4"/>
    <mergeCell ref="A37:C40"/>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449C-C3C9-4A3C-A9F4-8BAE81BEFB59}">
  <dimension ref="A1:P52"/>
  <sheetViews>
    <sheetView topLeftCell="A7" workbookViewId="0">
      <selection activeCell="C4" sqref="C4"/>
    </sheetView>
  </sheetViews>
  <sheetFormatPr defaultColWidth="8.25" defaultRowHeight="17.5" x14ac:dyDescent="0.6"/>
  <cols>
    <col min="1" max="1" width="45.58203125" style="52" customWidth="1"/>
    <col min="2" max="2" width="15.58203125" style="52" customWidth="1"/>
    <col min="3" max="3" width="13.83203125" style="52" customWidth="1"/>
    <col min="4" max="7" width="8.25" style="52"/>
    <col min="8" max="8" width="15" style="52" customWidth="1"/>
    <col min="9" max="9" width="8.25" style="52"/>
    <col min="10" max="10" width="8.25" style="52" customWidth="1"/>
    <col min="11" max="16" width="8.25" style="52" hidden="1" customWidth="1"/>
    <col min="17" max="17" width="8.25" style="52" customWidth="1"/>
    <col min="18" max="256" width="8.25" style="52"/>
    <col min="257" max="257" width="45.58203125" style="52" customWidth="1"/>
    <col min="258" max="258" width="15.58203125" style="52" customWidth="1"/>
    <col min="259" max="259" width="13.83203125" style="52" customWidth="1"/>
    <col min="260" max="263" width="8.25" style="52"/>
    <col min="264" max="264" width="15" style="52" customWidth="1"/>
    <col min="265" max="512" width="8.25" style="52"/>
    <col min="513" max="513" width="45.58203125" style="52" customWidth="1"/>
    <col min="514" max="514" width="15.58203125" style="52" customWidth="1"/>
    <col min="515" max="515" width="13.83203125" style="52" customWidth="1"/>
    <col min="516" max="519" width="8.25" style="52"/>
    <col min="520" max="520" width="15" style="52" customWidth="1"/>
    <col min="521" max="768" width="8.25" style="52"/>
    <col min="769" max="769" width="45.58203125" style="52" customWidth="1"/>
    <col min="770" max="770" width="15.58203125" style="52" customWidth="1"/>
    <col min="771" max="771" width="13.83203125" style="52" customWidth="1"/>
    <col min="772" max="775" width="8.25" style="52"/>
    <col min="776" max="776" width="15" style="52" customWidth="1"/>
    <col min="777" max="1024" width="8.25" style="52"/>
    <col min="1025" max="1025" width="45.58203125" style="52" customWidth="1"/>
    <col min="1026" max="1026" width="15.58203125" style="52" customWidth="1"/>
    <col min="1027" max="1027" width="13.83203125" style="52" customWidth="1"/>
    <col min="1028" max="1031" width="8.25" style="52"/>
    <col min="1032" max="1032" width="15" style="52" customWidth="1"/>
    <col min="1033" max="1280" width="8.25" style="52"/>
    <col min="1281" max="1281" width="45.58203125" style="52" customWidth="1"/>
    <col min="1282" max="1282" width="15.58203125" style="52" customWidth="1"/>
    <col min="1283" max="1283" width="13.83203125" style="52" customWidth="1"/>
    <col min="1284" max="1287" width="8.25" style="52"/>
    <col min="1288" max="1288" width="15" style="52" customWidth="1"/>
    <col min="1289" max="1536" width="8.25" style="52"/>
    <col min="1537" max="1537" width="45.58203125" style="52" customWidth="1"/>
    <col min="1538" max="1538" width="15.58203125" style="52" customWidth="1"/>
    <col min="1539" max="1539" width="13.83203125" style="52" customWidth="1"/>
    <col min="1540" max="1543" width="8.25" style="52"/>
    <col min="1544" max="1544" width="15" style="52" customWidth="1"/>
    <col min="1545" max="1792" width="8.25" style="52"/>
    <col min="1793" max="1793" width="45.58203125" style="52" customWidth="1"/>
    <col min="1794" max="1794" width="15.58203125" style="52" customWidth="1"/>
    <col min="1795" max="1795" width="13.83203125" style="52" customWidth="1"/>
    <col min="1796" max="1799" width="8.25" style="52"/>
    <col min="1800" max="1800" width="15" style="52" customWidth="1"/>
    <col min="1801" max="2048" width="8.25" style="52"/>
    <col min="2049" max="2049" width="45.58203125" style="52" customWidth="1"/>
    <col min="2050" max="2050" width="15.58203125" style="52" customWidth="1"/>
    <col min="2051" max="2051" width="13.83203125" style="52" customWidth="1"/>
    <col min="2052" max="2055" width="8.25" style="52"/>
    <col min="2056" max="2056" width="15" style="52" customWidth="1"/>
    <col min="2057" max="2304" width="8.25" style="52"/>
    <col min="2305" max="2305" width="45.58203125" style="52" customWidth="1"/>
    <col min="2306" max="2306" width="15.58203125" style="52" customWidth="1"/>
    <col min="2307" max="2307" width="13.83203125" style="52" customWidth="1"/>
    <col min="2308" max="2311" width="8.25" style="52"/>
    <col min="2312" max="2312" width="15" style="52" customWidth="1"/>
    <col min="2313" max="2560" width="8.25" style="52"/>
    <col min="2561" max="2561" width="45.58203125" style="52" customWidth="1"/>
    <col min="2562" max="2562" width="15.58203125" style="52" customWidth="1"/>
    <col min="2563" max="2563" width="13.83203125" style="52" customWidth="1"/>
    <col min="2564" max="2567" width="8.25" style="52"/>
    <col min="2568" max="2568" width="15" style="52" customWidth="1"/>
    <col min="2569" max="2816" width="8.25" style="52"/>
    <col min="2817" max="2817" width="45.58203125" style="52" customWidth="1"/>
    <col min="2818" max="2818" width="15.58203125" style="52" customWidth="1"/>
    <col min="2819" max="2819" width="13.83203125" style="52" customWidth="1"/>
    <col min="2820" max="2823" width="8.25" style="52"/>
    <col min="2824" max="2824" width="15" style="52" customWidth="1"/>
    <col min="2825" max="3072" width="8.25" style="52"/>
    <col min="3073" max="3073" width="45.58203125" style="52" customWidth="1"/>
    <col min="3074" max="3074" width="15.58203125" style="52" customWidth="1"/>
    <col min="3075" max="3075" width="13.83203125" style="52" customWidth="1"/>
    <col min="3076" max="3079" width="8.25" style="52"/>
    <col min="3080" max="3080" width="15" style="52" customWidth="1"/>
    <col min="3081" max="3328" width="8.25" style="52"/>
    <col min="3329" max="3329" width="45.58203125" style="52" customWidth="1"/>
    <col min="3330" max="3330" width="15.58203125" style="52" customWidth="1"/>
    <col min="3331" max="3331" width="13.83203125" style="52" customWidth="1"/>
    <col min="3332" max="3335" width="8.25" style="52"/>
    <col min="3336" max="3336" width="15" style="52" customWidth="1"/>
    <col min="3337" max="3584" width="8.25" style="52"/>
    <col min="3585" max="3585" width="45.58203125" style="52" customWidth="1"/>
    <col min="3586" max="3586" width="15.58203125" style="52" customWidth="1"/>
    <col min="3587" max="3587" width="13.83203125" style="52" customWidth="1"/>
    <col min="3588" max="3591" width="8.25" style="52"/>
    <col min="3592" max="3592" width="15" style="52" customWidth="1"/>
    <col min="3593" max="3840" width="8.25" style="52"/>
    <col min="3841" max="3841" width="45.58203125" style="52" customWidth="1"/>
    <col min="3842" max="3842" width="15.58203125" style="52" customWidth="1"/>
    <col min="3843" max="3843" width="13.83203125" style="52" customWidth="1"/>
    <col min="3844" max="3847" width="8.25" style="52"/>
    <col min="3848" max="3848" width="15" style="52" customWidth="1"/>
    <col min="3849" max="4096" width="8.25" style="52"/>
    <col min="4097" max="4097" width="45.58203125" style="52" customWidth="1"/>
    <col min="4098" max="4098" width="15.58203125" style="52" customWidth="1"/>
    <col min="4099" max="4099" width="13.83203125" style="52" customWidth="1"/>
    <col min="4100" max="4103" width="8.25" style="52"/>
    <col min="4104" max="4104" width="15" style="52" customWidth="1"/>
    <col min="4105" max="4352" width="8.25" style="52"/>
    <col min="4353" max="4353" width="45.58203125" style="52" customWidth="1"/>
    <col min="4354" max="4354" width="15.58203125" style="52" customWidth="1"/>
    <col min="4355" max="4355" width="13.83203125" style="52" customWidth="1"/>
    <col min="4356" max="4359" width="8.25" style="52"/>
    <col min="4360" max="4360" width="15" style="52" customWidth="1"/>
    <col min="4361" max="4608" width="8.25" style="52"/>
    <col min="4609" max="4609" width="45.58203125" style="52" customWidth="1"/>
    <col min="4610" max="4610" width="15.58203125" style="52" customWidth="1"/>
    <col min="4611" max="4611" width="13.83203125" style="52" customWidth="1"/>
    <col min="4612" max="4615" width="8.25" style="52"/>
    <col min="4616" max="4616" width="15" style="52" customWidth="1"/>
    <col min="4617" max="4864" width="8.25" style="52"/>
    <col min="4865" max="4865" width="45.58203125" style="52" customWidth="1"/>
    <col min="4866" max="4866" width="15.58203125" style="52" customWidth="1"/>
    <col min="4867" max="4867" width="13.83203125" style="52" customWidth="1"/>
    <col min="4868" max="4871" width="8.25" style="52"/>
    <col min="4872" max="4872" width="15" style="52" customWidth="1"/>
    <col min="4873" max="5120" width="8.25" style="52"/>
    <col min="5121" max="5121" width="45.58203125" style="52" customWidth="1"/>
    <col min="5122" max="5122" width="15.58203125" style="52" customWidth="1"/>
    <col min="5123" max="5123" width="13.83203125" style="52" customWidth="1"/>
    <col min="5124" max="5127" width="8.25" style="52"/>
    <col min="5128" max="5128" width="15" style="52" customWidth="1"/>
    <col min="5129" max="5376" width="8.25" style="52"/>
    <col min="5377" max="5377" width="45.58203125" style="52" customWidth="1"/>
    <col min="5378" max="5378" width="15.58203125" style="52" customWidth="1"/>
    <col min="5379" max="5379" width="13.83203125" style="52" customWidth="1"/>
    <col min="5380" max="5383" width="8.25" style="52"/>
    <col min="5384" max="5384" width="15" style="52" customWidth="1"/>
    <col min="5385" max="5632" width="8.25" style="52"/>
    <col min="5633" max="5633" width="45.58203125" style="52" customWidth="1"/>
    <col min="5634" max="5634" width="15.58203125" style="52" customWidth="1"/>
    <col min="5635" max="5635" width="13.83203125" style="52" customWidth="1"/>
    <col min="5636" max="5639" width="8.25" style="52"/>
    <col min="5640" max="5640" width="15" style="52" customWidth="1"/>
    <col min="5641" max="5888" width="8.25" style="52"/>
    <col min="5889" max="5889" width="45.58203125" style="52" customWidth="1"/>
    <col min="5890" max="5890" width="15.58203125" style="52" customWidth="1"/>
    <col min="5891" max="5891" width="13.83203125" style="52" customWidth="1"/>
    <col min="5892" max="5895" width="8.25" style="52"/>
    <col min="5896" max="5896" width="15" style="52" customWidth="1"/>
    <col min="5897" max="6144" width="8.25" style="52"/>
    <col min="6145" max="6145" width="45.58203125" style="52" customWidth="1"/>
    <col min="6146" max="6146" width="15.58203125" style="52" customWidth="1"/>
    <col min="6147" max="6147" width="13.83203125" style="52" customWidth="1"/>
    <col min="6148" max="6151" width="8.25" style="52"/>
    <col min="6152" max="6152" width="15" style="52" customWidth="1"/>
    <col min="6153" max="6400" width="8.25" style="52"/>
    <col min="6401" max="6401" width="45.58203125" style="52" customWidth="1"/>
    <col min="6402" max="6402" width="15.58203125" style="52" customWidth="1"/>
    <col min="6403" max="6403" width="13.83203125" style="52" customWidth="1"/>
    <col min="6404" max="6407" width="8.25" style="52"/>
    <col min="6408" max="6408" width="15" style="52" customWidth="1"/>
    <col min="6409" max="6656" width="8.25" style="52"/>
    <col min="6657" max="6657" width="45.58203125" style="52" customWidth="1"/>
    <col min="6658" max="6658" width="15.58203125" style="52" customWidth="1"/>
    <col min="6659" max="6659" width="13.83203125" style="52" customWidth="1"/>
    <col min="6660" max="6663" width="8.25" style="52"/>
    <col min="6664" max="6664" width="15" style="52" customWidth="1"/>
    <col min="6665" max="6912" width="8.25" style="52"/>
    <col min="6913" max="6913" width="45.58203125" style="52" customWidth="1"/>
    <col min="6914" max="6914" width="15.58203125" style="52" customWidth="1"/>
    <col min="6915" max="6915" width="13.83203125" style="52" customWidth="1"/>
    <col min="6916" max="6919" width="8.25" style="52"/>
    <col min="6920" max="6920" width="15" style="52" customWidth="1"/>
    <col min="6921" max="7168" width="8.25" style="52"/>
    <col min="7169" max="7169" width="45.58203125" style="52" customWidth="1"/>
    <col min="7170" max="7170" width="15.58203125" style="52" customWidth="1"/>
    <col min="7171" max="7171" width="13.83203125" style="52" customWidth="1"/>
    <col min="7172" max="7175" width="8.25" style="52"/>
    <col min="7176" max="7176" width="15" style="52" customWidth="1"/>
    <col min="7177" max="7424" width="8.25" style="52"/>
    <col min="7425" max="7425" width="45.58203125" style="52" customWidth="1"/>
    <col min="7426" max="7426" width="15.58203125" style="52" customWidth="1"/>
    <col min="7427" max="7427" width="13.83203125" style="52" customWidth="1"/>
    <col min="7428" max="7431" width="8.25" style="52"/>
    <col min="7432" max="7432" width="15" style="52" customWidth="1"/>
    <col min="7433" max="7680" width="8.25" style="52"/>
    <col min="7681" max="7681" width="45.58203125" style="52" customWidth="1"/>
    <col min="7682" max="7682" width="15.58203125" style="52" customWidth="1"/>
    <col min="7683" max="7683" width="13.83203125" style="52" customWidth="1"/>
    <col min="7684" max="7687" width="8.25" style="52"/>
    <col min="7688" max="7688" width="15" style="52" customWidth="1"/>
    <col min="7689" max="7936" width="8.25" style="52"/>
    <col min="7937" max="7937" width="45.58203125" style="52" customWidth="1"/>
    <col min="7938" max="7938" width="15.58203125" style="52" customWidth="1"/>
    <col min="7939" max="7939" width="13.83203125" style="52" customWidth="1"/>
    <col min="7940" max="7943" width="8.25" style="52"/>
    <col min="7944" max="7944" width="15" style="52" customWidth="1"/>
    <col min="7945" max="8192" width="8.25" style="52"/>
    <col min="8193" max="8193" width="45.58203125" style="52" customWidth="1"/>
    <col min="8194" max="8194" width="15.58203125" style="52" customWidth="1"/>
    <col min="8195" max="8195" width="13.83203125" style="52" customWidth="1"/>
    <col min="8196" max="8199" width="8.25" style="52"/>
    <col min="8200" max="8200" width="15" style="52" customWidth="1"/>
    <col min="8201" max="8448" width="8.25" style="52"/>
    <col min="8449" max="8449" width="45.58203125" style="52" customWidth="1"/>
    <col min="8450" max="8450" width="15.58203125" style="52" customWidth="1"/>
    <col min="8451" max="8451" width="13.83203125" style="52" customWidth="1"/>
    <col min="8452" max="8455" width="8.25" style="52"/>
    <col min="8456" max="8456" width="15" style="52" customWidth="1"/>
    <col min="8457" max="8704" width="8.25" style="52"/>
    <col min="8705" max="8705" width="45.58203125" style="52" customWidth="1"/>
    <col min="8706" max="8706" width="15.58203125" style="52" customWidth="1"/>
    <col min="8707" max="8707" width="13.83203125" style="52" customWidth="1"/>
    <col min="8708" max="8711" width="8.25" style="52"/>
    <col min="8712" max="8712" width="15" style="52" customWidth="1"/>
    <col min="8713" max="8960" width="8.25" style="52"/>
    <col min="8961" max="8961" width="45.58203125" style="52" customWidth="1"/>
    <col min="8962" max="8962" width="15.58203125" style="52" customWidth="1"/>
    <col min="8963" max="8963" width="13.83203125" style="52" customWidth="1"/>
    <col min="8964" max="8967" width="8.25" style="52"/>
    <col min="8968" max="8968" width="15" style="52" customWidth="1"/>
    <col min="8969" max="9216" width="8.25" style="52"/>
    <col min="9217" max="9217" width="45.58203125" style="52" customWidth="1"/>
    <col min="9218" max="9218" width="15.58203125" style="52" customWidth="1"/>
    <col min="9219" max="9219" width="13.83203125" style="52" customWidth="1"/>
    <col min="9220" max="9223" width="8.25" style="52"/>
    <col min="9224" max="9224" width="15" style="52" customWidth="1"/>
    <col min="9225" max="9472" width="8.25" style="52"/>
    <col min="9473" max="9473" width="45.58203125" style="52" customWidth="1"/>
    <col min="9474" max="9474" width="15.58203125" style="52" customWidth="1"/>
    <col min="9475" max="9475" width="13.83203125" style="52" customWidth="1"/>
    <col min="9476" max="9479" width="8.25" style="52"/>
    <col min="9480" max="9480" width="15" style="52" customWidth="1"/>
    <col min="9481" max="9728" width="8.25" style="52"/>
    <col min="9729" max="9729" width="45.58203125" style="52" customWidth="1"/>
    <col min="9730" max="9730" width="15.58203125" style="52" customWidth="1"/>
    <col min="9731" max="9731" width="13.83203125" style="52" customWidth="1"/>
    <col min="9732" max="9735" width="8.25" style="52"/>
    <col min="9736" max="9736" width="15" style="52" customWidth="1"/>
    <col min="9737" max="9984" width="8.25" style="52"/>
    <col min="9985" max="9985" width="45.58203125" style="52" customWidth="1"/>
    <col min="9986" max="9986" width="15.58203125" style="52" customWidth="1"/>
    <col min="9987" max="9987" width="13.83203125" style="52" customWidth="1"/>
    <col min="9988" max="9991" width="8.25" style="52"/>
    <col min="9992" max="9992" width="15" style="52" customWidth="1"/>
    <col min="9993" max="10240" width="8.25" style="52"/>
    <col min="10241" max="10241" width="45.58203125" style="52" customWidth="1"/>
    <col min="10242" max="10242" width="15.58203125" style="52" customWidth="1"/>
    <col min="10243" max="10243" width="13.83203125" style="52" customWidth="1"/>
    <col min="10244" max="10247" width="8.25" style="52"/>
    <col min="10248" max="10248" width="15" style="52" customWidth="1"/>
    <col min="10249" max="10496" width="8.25" style="52"/>
    <col min="10497" max="10497" width="45.58203125" style="52" customWidth="1"/>
    <col min="10498" max="10498" width="15.58203125" style="52" customWidth="1"/>
    <col min="10499" max="10499" width="13.83203125" style="52" customWidth="1"/>
    <col min="10500" max="10503" width="8.25" style="52"/>
    <col min="10504" max="10504" width="15" style="52" customWidth="1"/>
    <col min="10505" max="10752" width="8.25" style="52"/>
    <col min="10753" max="10753" width="45.58203125" style="52" customWidth="1"/>
    <col min="10754" max="10754" width="15.58203125" style="52" customWidth="1"/>
    <col min="10755" max="10755" width="13.83203125" style="52" customWidth="1"/>
    <col min="10756" max="10759" width="8.25" style="52"/>
    <col min="10760" max="10760" width="15" style="52" customWidth="1"/>
    <col min="10761" max="11008" width="8.25" style="52"/>
    <col min="11009" max="11009" width="45.58203125" style="52" customWidth="1"/>
    <col min="11010" max="11010" width="15.58203125" style="52" customWidth="1"/>
    <col min="11011" max="11011" width="13.83203125" style="52" customWidth="1"/>
    <col min="11012" max="11015" width="8.25" style="52"/>
    <col min="11016" max="11016" width="15" style="52" customWidth="1"/>
    <col min="11017" max="11264" width="8.25" style="52"/>
    <col min="11265" max="11265" width="45.58203125" style="52" customWidth="1"/>
    <col min="11266" max="11266" width="15.58203125" style="52" customWidth="1"/>
    <col min="11267" max="11267" width="13.83203125" style="52" customWidth="1"/>
    <col min="11268" max="11271" width="8.25" style="52"/>
    <col min="11272" max="11272" width="15" style="52" customWidth="1"/>
    <col min="11273" max="11520" width="8.25" style="52"/>
    <col min="11521" max="11521" width="45.58203125" style="52" customWidth="1"/>
    <col min="11522" max="11522" width="15.58203125" style="52" customWidth="1"/>
    <col min="11523" max="11523" width="13.83203125" style="52" customWidth="1"/>
    <col min="11524" max="11527" width="8.25" style="52"/>
    <col min="11528" max="11528" width="15" style="52" customWidth="1"/>
    <col min="11529" max="11776" width="8.25" style="52"/>
    <col min="11777" max="11777" width="45.58203125" style="52" customWidth="1"/>
    <col min="11778" max="11778" width="15.58203125" style="52" customWidth="1"/>
    <col min="11779" max="11779" width="13.83203125" style="52" customWidth="1"/>
    <col min="11780" max="11783" width="8.25" style="52"/>
    <col min="11784" max="11784" width="15" style="52" customWidth="1"/>
    <col min="11785" max="12032" width="8.25" style="52"/>
    <col min="12033" max="12033" width="45.58203125" style="52" customWidth="1"/>
    <col min="12034" max="12034" width="15.58203125" style="52" customWidth="1"/>
    <col min="12035" max="12035" width="13.83203125" style="52" customWidth="1"/>
    <col min="12036" max="12039" width="8.25" style="52"/>
    <col min="12040" max="12040" width="15" style="52" customWidth="1"/>
    <col min="12041" max="12288" width="8.25" style="52"/>
    <col min="12289" max="12289" width="45.58203125" style="52" customWidth="1"/>
    <col min="12290" max="12290" width="15.58203125" style="52" customWidth="1"/>
    <col min="12291" max="12291" width="13.83203125" style="52" customWidth="1"/>
    <col min="12292" max="12295" width="8.25" style="52"/>
    <col min="12296" max="12296" width="15" style="52" customWidth="1"/>
    <col min="12297" max="12544" width="8.25" style="52"/>
    <col min="12545" max="12545" width="45.58203125" style="52" customWidth="1"/>
    <col min="12546" max="12546" width="15.58203125" style="52" customWidth="1"/>
    <col min="12547" max="12547" width="13.83203125" style="52" customWidth="1"/>
    <col min="12548" max="12551" width="8.25" style="52"/>
    <col min="12552" max="12552" width="15" style="52" customWidth="1"/>
    <col min="12553" max="12800" width="8.25" style="52"/>
    <col min="12801" max="12801" width="45.58203125" style="52" customWidth="1"/>
    <col min="12802" max="12802" width="15.58203125" style="52" customWidth="1"/>
    <col min="12803" max="12803" width="13.83203125" style="52" customWidth="1"/>
    <col min="12804" max="12807" width="8.25" style="52"/>
    <col min="12808" max="12808" width="15" style="52" customWidth="1"/>
    <col min="12809" max="13056" width="8.25" style="52"/>
    <col min="13057" max="13057" width="45.58203125" style="52" customWidth="1"/>
    <col min="13058" max="13058" width="15.58203125" style="52" customWidth="1"/>
    <col min="13059" max="13059" width="13.83203125" style="52" customWidth="1"/>
    <col min="13060" max="13063" width="8.25" style="52"/>
    <col min="13064" max="13064" width="15" style="52" customWidth="1"/>
    <col min="13065" max="13312" width="8.25" style="52"/>
    <col min="13313" max="13313" width="45.58203125" style="52" customWidth="1"/>
    <col min="13314" max="13314" width="15.58203125" style="52" customWidth="1"/>
    <col min="13315" max="13315" width="13.83203125" style="52" customWidth="1"/>
    <col min="13316" max="13319" width="8.25" style="52"/>
    <col min="13320" max="13320" width="15" style="52" customWidth="1"/>
    <col min="13321" max="13568" width="8.25" style="52"/>
    <col min="13569" max="13569" width="45.58203125" style="52" customWidth="1"/>
    <col min="13570" max="13570" width="15.58203125" style="52" customWidth="1"/>
    <col min="13571" max="13571" width="13.83203125" style="52" customWidth="1"/>
    <col min="13572" max="13575" width="8.25" style="52"/>
    <col min="13576" max="13576" width="15" style="52" customWidth="1"/>
    <col min="13577" max="13824" width="8.25" style="52"/>
    <col min="13825" max="13825" width="45.58203125" style="52" customWidth="1"/>
    <col min="13826" max="13826" width="15.58203125" style="52" customWidth="1"/>
    <col min="13827" max="13827" width="13.83203125" style="52" customWidth="1"/>
    <col min="13828" max="13831" width="8.25" style="52"/>
    <col min="13832" max="13832" width="15" style="52" customWidth="1"/>
    <col min="13833" max="14080" width="8.25" style="52"/>
    <col min="14081" max="14081" width="45.58203125" style="52" customWidth="1"/>
    <col min="14082" max="14082" width="15.58203125" style="52" customWidth="1"/>
    <col min="14083" max="14083" width="13.83203125" style="52" customWidth="1"/>
    <col min="14084" max="14087" width="8.25" style="52"/>
    <col min="14088" max="14088" width="15" style="52" customWidth="1"/>
    <col min="14089" max="14336" width="8.25" style="52"/>
    <col min="14337" max="14337" width="45.58203125" style="52" customWidth="1"/>
    <col min="14338" max="14338" width="15.58203125" style="52" customWidth="1"/>
    <col min="14339" max="14339" width="13.83203125" style="52" customWidth="1"/>
    <col min="14340" max="14343" width="8.25" style="52"/>
    <col min="14344" max="14344" width="15" style="52" customWidth="1"/>
    <col min="14345" max="14592" width="8.25" style="52"/>
    <col min="14593" max="14593" width="45.58203125" style="52" customWidth="1"/>
    <col min="14594" max="14594" width="15.58203125" style="52" customWidth="1"/>
    <col min="14595" max="14595" width="13.83203125" style="52" customWidth="1"/>
    <col min="14596" max="14599" width="8.25" style="52"/>
    <col min="14600" max="14600" width="15" style="52" customWidth="1"/>
    <col min="14601" max="14848" width="8.25" style="52"/>
    <col min="14849" max="14849" width="45.58203125" style="52" customWidth="1"/>
    <col min="14850" max="14850" width="15.58203125" style="52" customWidth="1"/>
    <col min="14851" max="14851" width="13.83203125" style="52" customWidth="1"/>
    <col min="14852" max="14855" width="8.25" style="52"/>
    <col min="14856" max="14856" width="15" style="52" customWidth="1"/>
    <col min="14857" max="15104" width="8.25" style="52"/>
    <col min="15105" max="15105" width="45.58203125" style="52" customWidth="1"/>
    <col min="15106" max="15106" width="15.58203125" style="52" customWidth="1"/>
    <col min="15107" max="15107" width="13.83203125" style="52" customWidth="1"/>
    <col min="15108" max="15111" width="8.25" style="52"/>
    <col min="15112" max="15112" width="15" style="52" customWidth="1"/>
    <col min="15113" max="15360" width="8.25" style="52"/>
    <col min="15361" max="15361" width="45.58203125" style="52" customWidth="1"/>
    <col min="15362" max="15362" width="15.58203125" style="52" customWidth="1"/>
    <col min="15363" max="15363" width="13.83203125" style="52" customWidth="1"/>
    <col min="15364" max="15367" width="8.25" style="52"/>
    <col min="15368" max="15368" width="15" style="52" customWidth="1"/>
    <col min="15369" max="15616" width="8.25" style="52"/>
    <col min="15617" max="15617" width="45.58203125" style="52" customWidth="1"/>
    <col min="15618" max="15618" width="15.58203125" style="52" customWidth="1"/>
    <col min="15619" max="15619" width="13.83203125" style="52" customWidth="1"/>
    <col min="15620" max="15623" width="8.25" style="52"/>
    <col min="15624" max="15624" width="15" style="52" customWidth="1"/>
    <col min="15625" max="15872" width="8.25" style="52"/>
    <col min="15873" max="15873" width="45.58203125" style="52" customWidth="1"/>
    <col min="15874" max="15874" width="15.58203125" style="52" customWidth="1"/>
    <col min="15875" max="15875" width="13.83203125" style="52" customWidth="1"/>
    <col min="15876" max="15879" width="8.25" style="52"/>
    <col min="15880" max="15880" width="15" style="52" customWidth="1"/>
    <col min="15881" max="16128" width="8.25" style="52"/>
    <col min="16129" max="16129" width="45.58203125" style="52" customWidth="1"/>
    <col min="16130" max="16130" width="15.58203125" style="52" customWidth="1"/>
    <col min="16131" max="16131" width="13.83203125" style="52" customWidth="1"/>
    <col min="16132" max="16135" width="8.25" style="52"/>
    <col min="16136" max="16136" width="15" style="52" customWidth="1"/>
    <col min="16137" max="16384" width="8.25" style="52"/>
  </cols>
  <sheetData>
    <row r="1" spans="1:16" ht="31.5" x14ac:dyDescent="1.05">
      <c r="A1" s="51" t="s">
        <v>37</v>
      </c>
    </row>
    <row r="2" spans="1:16" ht="22.5" x14ac:dyDescent="0.75">
      <c r="A2" s="53" t="s">
        <v>38</v>
      </c>
    </row>
    <row r="3" spans="1:16" x14ac:dyDescent="0.6">
      <c r="A3" s="52" t="s">
        <v>39</v>
      </c>
      <c r="C3" s="54" t="s">
        <v>0</v>
      </c>
    </row>
    <row r="4" spans="1:16" ht="18.5" x14ac:dyDescent="0.6">
      <c r="A4" s="55" t="s">
        <v>15</v>
      </c>
      <c r="B4" s="56"/>
      <c r="C4" s="1"/>
      <c r="D4" s="57" t="s">
        <v>40</v>
      </c>
      <c r="K4" s="107" t="s">
        <v>11</v>
      </c>
      <c r="L4" s="108"/>
      <c r="M4" s="107" t="s">
        <v>13</v>
      </c>
      <c r="N4" s="108"/>
      <c r="O4" s="107" t="s">
        <v>14</v>
      </c>
      <c r="P4" s="108"/>
    </row>
    <row r="5" spans="1:16" ht="18.5" x14ac:dyDescent="0.6">
      <c r="A5" s="58"/>
      <c r="B5" s="58"/>
      <c r="C5" s="58"/>
      <c r="K5" s="59"/>
      <c r="L5" s="60"/>
      <c r="M5" s="59"/>
      <c r="N5" s="60"/>
      <c r="O5" s="59"/>
      <c r="P5" s="60"/>
    </row>
    <row r="6" spans="1:16" x14ac:dyDescent="0.6">
      <c r="A6" s="55"/>
      <c r="B6" s="55" t="s">
        <v>17</v>
      </c>
      <c r="C6" s="55" t="s">
        <v>41</v>
      </c>
      <c r="K6" s="59" t="s">
        <v>17</v>
      </c>
      <c r="L6" s="59" t="s">
        <v>12</v>
      </c>
      <c r="M6" s="59" t="s">
        <v>5</v>
      </c>
      <c r="N6" s="59" t="s">
        <v>12</v>
      </c>
      <c r="O6" s="59" t="s">
        <v>5</v>
      </c>
      <c r="P6" s="59" t="s">
        <v>12</v>
      </c>
    </row>
    <row r="7" spans="1:16" x14ac:dyDescent="0.6">
      <c r="A7" s="61"/>
      <c r="B7" s="55">
        <v>10</v>
      </c>
      <c r="C7" s="55">
        <v>150</v>
      </c>
      <c r="K7" s="62">
        <v>8</v>
      </c>
      <c r="L7" s="58">
        <v>150</v>
      </c>
      <c r="M7" s="62">
        <f t="shared" ref="M7:M20" si="0">K7</f>
        <v>8</v>
      </c>
      <c r="N7" s="58">
        <v>150</v>
      </c>
      <c r="O7" s="62">
        <f t="shared" ref="O7:O20" si="1">K7</f>
        <v>8</v>
      </c>
      <c r="P7" s="58">
        <f>L7-N7</f>
        <v>0</v>
      </c>
    </row>
    <row r="8" spans="1:16" x14ac:dyDescent="0.6">
      <c r="A8" s="61"/>
      <c r="B8" s="55">
        <v>11</v>
      </c>
      <c r="C8" s="55">
        <v>160</v>
      </c>
      <c r="K8" s="62">
        <v>8.5</v>
      </c>
      <c r="L8" s="58">
        <v>150</v>
      </c>
      <c r="M8" s="62">
        <f t="shared" si="0"/>
        <v>8.5</v>
      </c>
      <c r="N8" s="58">
        <v>150</v>
      </c>
      <c r="O8" s="62">
        <f t="shared" si="1"/>
        <v>8.5</v>
      </c>
      <c r="P8" s="58">
        <f t="shared" ref="P8:P21" si="2">L8-N8</f>
        <v>0</v>
      </c>
    </row>
    <row r="9" spans="1:16" x14ac:dyDescent="0.6">
      <c r="A9" s="58"/>
      <c r="B9" s="55">
        <v>12</v>
      </c>
      <c r="C9" s="55">
        <v>180</v>
      </c>
      <c r="K9" s="62">
        <v>9</v>
      </c>
      <c r="L9" s="58">
        <v>150</v>
      </c>
      <c r="M9" s="62">
        <f t="shared" si="0"/>
        <v>9</v>
      </c>
      <c r="N9" s="58">
        <v>150</v>
      </c>
      <c r="O9" s="62">
        <f t="shared" si="1"/>
        <v>9</v>
      </c>
      <c r="P9" s="58">
        <f t="shared" si="2"/>
        <v>0</v>
      </c>
    </row>
    <row r="10" spans="1:16" x14ac:dyDescent="0.6">
      <c r="A10" s="58"/>
      <c r="B10" s="55">
        <v>13</v>
      </c>
      <c r="C10" s="55">
        <v>200</v>
      </c>
      <c r="K10" s="62">
        <v>9.5</v>
      </c>
      <c r="L10" s="58">
        <v>150</v>
      </c>
      <c r="M10" s="62">
        <f t="shared" si="0"/>
        <v>9.5</v>
      </c>
      <c r="N10" s="58">
        <v>150</v>
      </c>
      <c r="O10" s="62">
        <f t="shared" si="1"/>
        <v>9.5</v>
      </c>
      <c r="P10" s="58">
        <f t="shared" si="2"/>
        <v>0</v>
      </c>
    </row>
    <row r="11" spans="1:16" x14ac:dyDescent="0.6">
      <c r="A11" s="58"/>
      <c r="B11" s="55">
        <v>14</v>
      </c>
      <c r="C11" s="55">
        <v>220</v>
      </c>
      <c r="K11" s="62">
        <v>10</v>
      </c>
      <c r="L11" s="58">
        <v>150</v>
      </c>
      <c r="M11" s="62">
        <f t="shared" si="0"/>
        <v>10</v>
      </c>
      <c r="N11" s="58">
        <v>150</v>
      </c>
      <c r="O11" s="62">
        <f t="shared" si="1"/>
        <v>10</v>
      </c>
      <c r="P11" s="58">
        <f t="shared" si="2"/>
        <v>0</v>
      </c>
    </row>
    <row r="12" spans="1:16" x14ac:dyDescent="0.6">
      <c r="A12" s="58"/>
      <c r="B12" s="55">
        <v>15</v>
      </c>
      <c r="C12" s="55">
        <v>240</v>
      </c>
      <c r="K12" s="62">
        <v>10.5</v>
      </c>
      <c r="L12" s="58">
        <v>150</v>
      </c>
      <c r="M12" s="62">
        <f t="shared" si="0"/>
        <v>10.5</v>
      </c>
      <c r="N12" s="58">
        <v>150</v>
      </c>
      <c r="O12" s="62">
        <f t="shared" si="1"/>
        <v>10.5</v>
      </c>
      <c r="P12" s="58">
        <f t="shared" si="2"/>
        <v>0</v>
      </c>
    </row>
    <row r="13" spans="1:16" x14ac:dyDescent="0.6">
      <c r="A13" s="63" t="s">
        <v>42</v>
      </c>
      <c r="B13" s="1"/>
      <c r="C13" s="64" t="str">
        <f>IF(B13="","自動計算",VLOOKUP($B$13,$K$7:$L$21,2,TRUE))</f>
        <v>自動計算</v>
      </c>
      <c r="K13" s="62">
        <v>11</v>
      </c>
      <c r="L13" s="58">
        <v>160</v>
      </c>
      <c r="M13" s="62">
        <f t="shared" si="0"/>
        <v>11</v>
      </c>
      <c r="N13" s="58">
        <v>150</v>
      </c>
      <c r="O13" s="62">
        <f t="shared" si="1"/>
        <v>11</v>
      </c>
      <c r="P13" s="58">
        <f t="shared" si="2"/>
        <v>10</v>
      </c>
    </row>
    <row r="14" spans="1:16" x14ac:dyDescent="0.6">
      <c r="A14" s="58"/>
      <c r="B14" s="65" t="s">
        <v>43</v>
      </c>
      <c r="C14" s="58"/>
      <c r="K14" s="62">
        <v>11.5</v>
      </c>
      <c r="L14" s="58">
        <v>170</v>
      </c>
      <c r="M14" s="62">
        <f t="shared" si="0"/>
        <v>11.5</v>
      </c>
      <c r="N14" s="58">
        <v>150</v>
      </c>
      <c r="O14" s="62">
        <f t="shared" si="1"/>
        <v>11.5</v>
      </c>
      <c r="P14" s="58">
        <f t="shared" si="2"/>
        <v>20</v>
      </c>
    </row>
    <row r="15" spans="1:16" x14ac:dyDescent="0.6">
      <c r="A15" s="63" t="s">
        <v>16</v>
      </c>
      <c r="B15" s="63"/>
      <c r="C15" s="64" t="str">
        <f>IF(C13="自動計算","自動計算",C13-C4)</f>
        <v>自動計算</v>
      </c>
      <c r="D15" s="57" t="s">
        <v>44</v>
      </c>
      <c r="E15" s="66"/>
      <c r="F15" s="66"/>
      <c r="G15" s="66"/>
      <c r="K15" s="62">
        <v>12</v>
      </c>
      <c r="L15" s="58">
        <v>180</v>
      </c>
      <c r="M15" s="62">
        <f t="shared" si="0"/>
        <v>12</v>
      </c>
      <c r="N15" s="58">
        <v>150</v>
      </c>
      <c r="O15" s="62">
        <f t="shared" si="1"/>
        <v>12</v>
      </c>
      <c r="P15" s="58">
        <f t="shared" si="2"/>
        <v>30</v>
      </c>
    </row>
    <row r="16" spans="1:16" x14ac:dyDescent="0.6">
      <c r="A16" s="58"/>
      <c r="B16" s="67"/>
      <c r="C16" s="58"/>
      <c r="K16" s="62">
        <v>12.5</v>
      </c>
      <c r="L16" s="58">
        <v>190</v>
      </c>
      <c r="M16" s="62">
        <f t="shared" si="0"/>
        <v>12.5</v>
      </c>
      <c r="N16" s="58">
        <v>150</v>
      </c>
      <c r="O16" s="62">
        <f t="shared" si="1"/>
        <v>12.5</v>
      </c>
      <c r="P16" s="58">
        <f t="shared" si="2"/>
        <v>40</v>
      </c>
    </row>
    <row r="17" spans="1:16" x14ac:dyDescent="0.6">
      <c r="A17" s="63" t="s">
        <v>1</v>
      </c>
      <c r="B17" s="63" t="s">
        <v>2</v>
      </c>
      <c r="C17" s="63" t="s">
        <v>3</v>
      </c>
      <c r="K17" s="62">
        <v>13</v>
      </c>
      <c r="L17" s="58">
        <v>200</v>
      </c>
      <c r="M17" s="62">
        <f t="shared" si="0"/>
        <v>13</v>
      </c>
      <c r="N17" s="58">
        <v>150</v>
      </c>
      <c r="O17" s="62">
        <f t="shared" si="1"/>
        <v>13</v>
      </c>
      <c r="P17" s="58">
        <f t="shared" si="2"/>
        <v>50</v>
      </c>
    </row>
    <row r="18" spans="1:16" x14ac:dyDescent="0.6">
      <c r="A18" s="58" t="s">
        <v>6</v>
      </c>
      <c r="B18" s="1"/>
      <c r="C18" s="58">
        <f>(B18/1000)*210</f>
        <v>0</v>
      </c>
      <c r="K18" s="62">
        <v>13.5</v>
      </c>
      <c r="L18" s="58">
        <v>210</v>
      </c>
      <c r="M18" s="62">
        <f t="shared" si="0"/>
        <v>13.5</v>
      </c>
      <c r="N18" s="58">
        <v>155</v>
      </c>
      <c r="O18" s="62">
        <f t="shared" si="1"/>
        <v>13.5</v>
      </c>
      <c r="P18" s="58">
        <f t="shared" si="2"/>
        <v>55</v>
      </c>
    </row>
    <row r="19" spans="1:16" x14ac:dyDescent="0.6">
      <c r="A19" s="58" t="s">
        <v>45</v>
      </c>
      <c r="B19" s="1"/>
      <c r="C19" s="58">
        <f>(B19/1000)*210</f>
        <v>0</v>
      </c>
      <c r="K19" s="68">
        <v>14</v>
      </c>
      <c r="L19" s="69">
        <v>220</v>
      </c>
      <c r="M19" s="68">
        <f t="shared" si="0"/>
        <v>14</v>
      </c>
      <c r="N19" s="69">
        <v>160</v>
      </c>
      <c r="O19" s="68">
        <f t="shared" si="1"/>
        <v>14</v>
      </c>
      <c r="P19" s="69">
        <f t="shared" si="2"/>
        <v>60</v>
      </c>
    </row>
    <row r="20" spans="1:16" x14ac:dyDescent="0.6">
      <c r="A20" s="58" t="s">
        <v>46</v>
      </c>
      <c r="B20" s="1"/>
      <c r="C20" s="58">
        <f>(B20/1000)*140</f>
        <v>0</v>
      </c>
      <c r="K20" s="62">
        <v>14.5</v>
      </c>
      <c r="L20" s="58">
        <v>230</v>
      </c>
      <c r="M20" s="62">
        <f t="shared" si="0"/>
        <v>14.5</v>
      </c>
      <c r="N20" s="58">
        <v>165</v>
      </c>
      <c r="O20" s="62">
        <f t="shared" si="1"/>
        <v>14.5</v>
      </c>
      <c r="P20" s="58">
        <f t="shared" si="2"/>
        <v>65</v>
      </c>
    </row>
    <row r="21" spans="1:16" x14ac:dyDescent="0.6">
      <c r="A21" s="58" t="s">
        <v>47</v>
      </c>
      <c r="B21" s="70"/>
      <c r="C21" s="58">
        <f>(B21/1000)*70</f>
        <v>0</v>
      </c>
      <c r="K21" s="62">
        <v>15</v>
      </c>
      <c r="L21" s="58">
        <v>240</v>
      </c>
      <c r="M21" s="62">
        <f>K21</f>
        <v>15</v>
      </c>
      <c r="N21" s="58">
        <v>170</v>
      </c>
      <c r="O21" s="62">
        <f>K21</f>
        <v>15</v>
      </c>
      <c r="P21" s="58">
        <f t="shared" si="2"/>
        <v>70</v>
      </c>
    </row>
    <row r="22" spans="1:16" x14ac:dyDescent="0.6">
      <c r="A22" s="58"/>
      <c r="B22" s="67"/>
      <c r="C22" s="58"/>
    </row>
    <row r="23" spans="1:16" x14ac:dyDescent="0.6">
      <c r="A23" s="63" t="s">
        <v>48</v>
      </c>
      <c r="B23" s="63"/>
      <c r="C23" s="64">
        <f>SUM(C18:C21)</f>
        <v>0</v>
      </c>
      <c r="E23" s="57"/>
      <c r="F23" s="57"/>
      <c r="G23" s="57"/>
      <c r="H23" s="57"/>
    </row>
    <row r="24" spans="1:16" x14ac:dyDescent="0.6">
      <c r="A24" s="58" t="s">
        <v>49</v>
      </c>
      <c r="B24" s="67"/>
      <c r="C24" s="64" t="str">
        <f>IF(C15="自動計算","自動計算",C23-C15)</f>
        <v>自動計算</v>
      </c>
      <c r="D24" s="57" t="s">
        <v>50</v>
      </c>
    </row>
    <row r="25" spans="1:16" x14ac:dyDescent="0.6">
      <c r="B25" s="71"/>
    </row>
    <row r="26" spans="1:16" x14ac:dyDescent="0.6">
      <c r="A26" s="52" t="s">
        <v>4</v>
      </c>
    </row>
    <row r="27" spans="1:16" x14ac:dyDescent="0.6">
      <c r="A27" s="72" t="s">
        <v>51</v>
      </c>
    </row>
    <row r="28" spans="1:16" x14ac:dyDescent="0.6">
      <c r="A28" s="72" t="s">
        <v>52</v>
      </c>
    </row>
    <row r="29" spans="1:16" x14ac:dyDescent="0.6">
      <c r="A29" s="72" t="s">
        <v>53</v>
      </c>
    </row>
    <row r="30" spans="1:16" x14ac:dyDescent="0.6">
      <c r="A30" s="72" t="s">
        <v>54</v>
      </c>
    </row>
    <row r="31" spans="1:16" ht="18" thickBot="1" x14ac:dyDescent="0.65">
      <c r="A31" s="73"/>
      <c r="B31" s="73"/>
      <c r="C31" s="73"/>
    </row>
    <row r="32" spans="1:16" x14ac:dyDescent="0.6">
      <c r="A32" s="74" t="s">
        <v>55</v>
      </c>
      <c r="B32" s="75" t="s">
        <v>56</v>
      </c>
      <c r="C32" s="76"/>
      <c r="D32" s="75"/>
      <c r="E32" s="75"/>
      <c r="F32" s="75"/>
      <c r="G32" s="75"/>
      <c r="H32" s="75"/>
      <c r="I32" s="77"/>
    </row>
    <row r="33" spans="1:9" x14ac:dyDescent="0.6">
      <c r="A33" s="78" t="s">
        <v>57</v>
      </c>
      <c r="B33" s="63"/>
      <c r="C33" s="79">
        <v>150</v>
      </c>
      <c r="I33" s="80"/>
    </row>
    <row r="34" spans="1:9" x14ac:dyDescent="0.6">
      <c r="A34" s="81"/>
      <c r="B34" s="58"/>
      <c r="C34" s="58"/>
      <c r="I34" s="80"/>
    </row>
    <row r="35" spans="1:9" x14ac:dyDescent="0.6">
      <c r="A35" s="78"/>
      <c r="B35" s="63" t="s">
        <v>17</v>
      </c>
      <c r="C35" s="63" t="s">
        <v>41</v>
      </c>
      <c r="I35" s="80"/>
    </row>
    <row r="36" spans="1:9" x14ac:dyDescent="0.6">
      <c r="A36" s="81"/>
      <c r="B36" s="63">
        <f>B8</f>
        <v>11</v>
      </c>
      <c r="C36" s="63">
        <f>C8</f>
        <v>160</v>
      </c>
      <c r="I36" s="80"/>
    </row>
    <row r="37" spans="1:9" x14ac:dyDescent="0.6">
      <c r="A37" s="81"/>
      <c r="B37" s="63">
        <f t="shared" ref="B37:C39" si="3">B9</f>
        <v>12</v>
      </c>
      <c r="C37" s="63">
        <f t="shared" si="3"/>
        <v>180</v>
      </c>
      <c r="I37" s="80"/>
    </row>
    <row r="38" spans="1:9" x14ac:dyDescent="0.6">
      <c r="A38" s="81"/>
      <c r="B38" s="63">
        <f t="shared" si="3"/>
        <v>13</v>
      </c>
      <c r="C38" s="63">
        <f t="shared" si="3"/>
        <v>200</v>
      </c>
      <c r="I38" s="80"/>
    </row>
    <row r="39" spans="1:9" x14ac:dyDescent="0.6">
      <c r="A39" s="81"/>
      <c r="B39" s="63">
        <f t="shared" si="3"/>
        <v>14</v>
      </c>
      <c r="C39" s="63">
        <f t="shared" si="3"/>
        <v>220</v>
      </c>
      <c r="I39" s="80"/>
    </row>
    <row r="40" spans="1:9" x14ac:dyDescent="0.6">
      <c r="A40" s="78" t="s">
        <v>58</v>
      </c>
      <c r="B40" s="1">
        <v>12</v>
      </c>
      <c r="C40" s="64">
        <f>IF(B40="","自動計算",IF(B40&lt;11, 160,(B40-11)*20+160))</f>
        <v>180</v>
      </c>
      <c r="I40" s="80"/>
    </row>
    <row r="41" spans="1:9" x14ac:dyDescent="0.6">
      <c r="A41" s="81"/>
      <c r="B41" s="82" t="s">
        <v>59</v>
      </c>
      <c r="C41" s="58"/>
      <c r="I41" s="80"/>
    </row>
    <row r="42" spans="1:9" x14ac:dyDescent="0.6">
      <c r="A42" s="78" t="s">
        <v>60</v>
      </c>
      <c r="B42" s="63"/>
      <c r="C42" s="64">
        <f>IF(C40="自動計算","自動計算",C40-C33)</f>
        <v>30</v>
      </c>
      <c r="D42" s="83" t="s">
        <v>61</v>
      </c>
      <c r="I42" s="80"/>
    </row>
    <row r="43" spans="1:9" x14ac:dyDescent="0.6">
      <c r="A43" s="81"/>
      <c r="B43" s="67"/>
      <c r="C43" s="58"/>
      <c r="I43" s="80"/>
    </row>
    <row r="44" spans="1:9" x14ac:dyDescent="0.6">
      <c r="A44" s="78" t="s">
        <v>1</v>
      </c>
      <c r="B44" s="63" t="s">
        <v>2</v>
      </c>
      <c r="C44" s="63" t="s">
        <v>3</v>
      </c>
      <c r="I44" s="80"/>
    </row>
    <row r="45" spans="1:9" x14ac:dyDescent="0.6">
      <c r="A45" s="81" t="s">
        <v>62</v>
      </c>
      <c r="B45" s="79">
        <v>60</v>
      </c>
      <c r="C45" s="58">
        <f>(B45/1000)*210</f>
        <v>12.6</v>
      </c>
      <c r="D45" s="54" t="s">
        <v>63</v>
      </c>
      <c r="I45" s="80"/>
    </row>
    <row r="46" spans="1:9" x14ac:dyDescent="0.6">
      <c r="A46" s="81" t="s">
        <v>45</v>
      </c>
      <c r="B46" s="79"/>
      <c r="C46" s="58">
        <f>(B46/1000)*210</f>
        <v>0</v>
      </c>
      <c r="I46" s="80"/>
    </row>
    <row r="47" spans="1:9" x14ac:dyDescent="0.6">
      <c r="A47" s="81" t="s">
        <v>64</v>
      </c>
      <c r="B47" s="79">
        <v>100</v>
      </c>
      <c r="C47" s="58">
        <f>(B47/1000)*140</f>
        <v>14</v>
      </c>
      <c r="I47" s="80"/>
    </row>
    <row r="48" spans="1:9" x14ac:dyDescent="0.6">
      <c r="A48" s="81" t="s">
        <v>65</v>
      </c>
      <c r="B48" s="84"/>
      <c r="C48" s="58">
        <f>(B48/1000)*70</f>
        <v>0</v>
      </c>
      <c r="I48" s="80"/>
    </row>
    <row r="49" spans="1:9" x14ac:dyDescent="0.6">
      <c r="A49" s="81"/>
      <c r="B49" s="67"/>
      <c r="C49" s="58"/>
      <c r="I49" s="80"/>
    </row>
    <row r="50" spans="1:9" x14ac:dyDescent="0.6">
      <c r="A50" s="78" t="s">
        <v>48</v>
      </c>
      <c r="B50" s="63"/>
      <c r="C50" s="64">
        <f>SUM(C45:C49)</f>
        <v>26.6</v>
      </c>
      <c r="D50" s="52" t="s">
        <v>66</v>
      </c>
      <c r="I50" s="80"/>
    </row>
    <row r="51" spans="1:9" x14ac:dyDescent="0.6">
      <c r="A51" s="81" t="s">
        <v>49</v>
      </c>
      <c r="B51" s="67"/>
      <c r="C51" s="58">
        <f>C50-C42</f>
        <v>-3.3999999999999986</v>
      </c>
      <c r="I51" s="80"/>
    </row>
    <row r="52" spans="1:9" ht="18" thickBot="1" x14ac:dyDescent="0.65">
      <c r="A52" s="85"/>
      <c r="B52" s="86"/>
      <c r="C52" s="86"/>
      <c r="D52" s="87"/>
      <c r="E52" s="87"/>
      <c r="F52" s="87"/>
      <c r="G52" s="87"/>
      <c r="H52" s="87"/>
      <c r="I52" s="88"/>
    </row>
  </sheetData>
  <sheetProtection algorithmName="SHA-512" hashValue="JPMbHbAAvT7gvGGrAE6aJW1KzMdyahFrfu1SwBbgoFRkMHAA3rN9VR3+E33yLt9crJTQboJqMJNqBNE+M0mf0Q==" saltValue="rdETt3gfjpGNtohwOySjHA==" spinCount="100000" sheet="1" objects="1" scenarios="1" selectLockedCells="1"/>
  <protectedRanges>
    <protectedRange sqref="C18:C22" name="範囲4"/>
    <protectedRange sqref="B13" name="範囲2"/>
    <protectedRange sqref="C4" name="範囲1"/>
    <protectedRange sqref="B18:C21" name="範囲3"/>
  </protectedRanges>
  <mergeCells count="3">
    <mergeCell ref="K4:L4"/>
    <mergeCell ref="M4:N4"/>
    <mergeCell ref="O4:P4"/>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(2020年作成)最新の見込みAlc.から計算（自動計算）</vt:lpstr>
      <vt:lpstr>(旧)旧計算式（自動計算）</vt:lpstr>
      <vt:lpstr>(旧)計算式</vt:lpstr>
      <vt:lpstr>'(2020年作成)最新の見込みAlc.から計算（自動計算）'!Print_Area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Mothervines-Ishizuka</dc:creator>
  <cp:lastModifiedBy>Mothervines-Ishizuka</cp:lastModifiedBy>
  <cp:lastPrinted>2020-04-06T07:51:02Z</cp:lastPrinted>
  <dcterms:created xsi:type="dcterms:W3CDTF">2017-04-18T04:02:31Z</dcterms:created>
  <dcterms:modified xsi:type="dcterms:W3CDTF">2020-08-28T10:32:23Z</dcterms:modified>
</cp:coreProperties>
</file>